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mn-cifs-hnas.wprod.ds.aphp.fr\shares\REANIMATION-MEDICALE\RECHERCHE\A Recherche\Empreinte carbone\Article Thomas\"/>
    </mc:Choice>
  </mc:AlternateContent>
  <xr:revisionPtr revIDLastSave="0" documentId="8_{F3F48C78-7762-46E7-8572-2FD5519DAE98}" xr6:coauthVersionLast="47" xr6:coauthVersionMax="47" xr10:uidLastSave="{00000000-0000-0000-0000-000000000000}"/>
  <bookViews>
    <workbookView xWindow="-120" yWindow="-120" windowWidth="25440" windowHeight="15270" xr2:uid="{AB2ADBA4-C77E-41C0-B56B-4A1D5932F0B7}"/>
  </bookViews>
  <sheets>
    <sheet name="SYNTHES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SYNTHESE!$D$14:$E$14</definedName>
    <definedName name="FE_Energie_Réseaux_Chaleur">'[2]FE Energie'!$C$805:$C$1463</definedName>
    <definedName name="MasseElectroniques">[1]!Electroniques[Quantité (grammes)]</definedName>
    <definedName name="total">[3]Résultats!$C$38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5" i="1" l="1"/>
  <c r="I75" i="1" s="1"/>
  <c r="G75" i="1"/>
  <c r="F75" i="1"/>
  <c r="I74" i="1"/>
  <c r="I73" i="1"/>
  <c r="N72" i="1"/>
  <c r="M72" i="1"/>
  <c r="I72" i="1"/>
  <c r="G46" i="1"/>
  <c r="X38" i="1"/>
  <c r="H36" i="1"/>
  <c r="T35" i="1"/>
  <c r="S37" i="1" s="1"/>
  <c r="S38" i="1" s="1"/>
  <c r="X31" i="1"/>
  <c r="Q31" i="1"/>
  <c r="R31" i="1" s="1"/>
  <c r="X30" i="1"/>
  <c r="R30" i="1"/>
  <c r="Q30" i="1"/>
  <c r="L30" i="1"/>
  <c r="F30" i="1"/>
  <c r="X29" i="1"/>
  <c r="L29" i="1"/>
  <c r="E29" i="1"/>
  <c r="F29" i="1" s="1"/>
  <c r="X28" i="1"/>
  <c r="Q28" i="1"/>
  <c r="R28" i="1" s="1"/>
  <c r="X26" i="1"/>
  <c r="Q26" i="1"/>
  <c r="R26" i="1" s="1"/>
  <c r="G26" i="1"/>
  <c r="X25" i="1"/>
  <c r="Q25" i="1"/>
  <c r="R25" i="1" s="1"/>
  <c r="X24" i="1"/>
  <c r="Q24" i="1"/>
  <c r="R24" i="1" s="1"/>
  <c r="Q23" i="1"/>
  <c r="R23" i="1" s="1"/>
  <c r="L21" i="1"/>
  <c r="F21" i="1"/>
  <c r="G23" i="1" s="1"/>
  <c r="L20" i="1"/>
  <c r="G20" i="1"/>
  <c r="R19" i="1"/>
  <c r="G19" i="1"/>
  <c r="G18" i="1"/>
  <c r="X17" i="1"/>
  <c r="Q17" i="1"/>
  <c r="R17" i="1" s="1"/>
  <c r="L17" i="1"/>
  <c r="G17" i="1"/>
  <c r="H17" i="1" s="1"/>
  <c r="F17" i="1"/>
  <c r="R11" i="1"/>
  <c r="M66" i="1" l="1"/>
  <c r="N74" i="1" s="1"/>
  <c r="H67" i="1"/>
  <c r="G67" i="1"/>
  <c r="F67" i="1"/>
  <c r="I67" i="1" s="1"/>
  <c r="E47" i="1"/>
  <c r="F47" i="1"/>
  <c r="G47" i="1"/>
  <c r="E48" i="1"/>
  <c r="F48" i="1"/>
  <c r="G21" i="1"/>
  <c r="H20" i="1"/>
  <c r="G22" i="1"/>
  <c r="G66" i="1" l="1"/>
  <c r="F66" i="1"/>
  <c r="H66" i="1"/>
  <c r="M73" i="1"/>
  <c r="N73" i="1"/>
  <c r="N75" i="1" s="1"/>
  <c r="M67" i="1"/>
  <c r="G50" i="1" s="1"/>
  <c r="H21" i="1"/>
  <c r="G65" i="1"/>
  <c r="G68" i="1" s="1"/>
  <c r="F65" i="1"/>
  <c r="H65" i="1"/>
  <c r="H68" i="1" s="1"/>
  <c r="F31" i="1" l="1"/>
  <c r="I66" i="1"/>
  <c r="I65" i="1"/>
  <c r="F68" i="1"/>
  <c r="I68" i="1" s="1"/>
  <c r="G48" i="1" l="1"/>
  <c r="M74" i="1" s="1"/>
  <c r="M75" i="1" s="1"/>
  <c r="F32" i="1"/>
  <c r="G49" i="1" l="1"/>
  <c r="G32" i="1"/>
  <c r="G51" i="1" s="1"/>
  <c r="R54" i="1" l="1"/>
  <c r="T54" i="1" s="1"/>
  <c r="G52" i="1"/>
  <c r="R46" i="1"/>
  <c r="Q22" i="1" l="1"/>
  <c r="R22" i="1" s="1"/>
  <c r="X22" i="1" l="1"/>
  <c r="Q29" i="1"/>
  <c r="R29" i="1" s="1"/>
  <c r="F46" i="1" s="1"/>
  <c r="F49" i="1" s="1"/>
  <c r="T28" i="1" l="1"/>
  <c r="T26" i="1"/>
  <c r="T25" i="1"/>
  <c r="T24" i="1"/>
  <c r="F50" i="1"/>
  <c r="R48" i="1"/>
  <c r="R56" i="1"/>
  <c r="T23" i="1"/>
  <c r="T29" i="1"/>
  <c r="T31" i="1"/>
  <c r="T30" i="1"/>
  <c r="T22" i="1"/>
  <c r="X23" i="1" l="1"/>
  <c r="F51" i="1" l="1"/>
  <c r="F52" i="1" l="1"/>
  <c r="T56" i="1"/>
  <c r="Q27" i="1" l="1"/>
  <c r="R27" i="1" s="1"/>
  <c r="S27" i="1" l="1"/>
  <c r="S22" i="1"/>
  <c r="E46" i="1"/>
  <c r="E49" i="1" s="1"/>
  <c r="S31" i="1"/>
  <c r="S24" i="1"/>
  <c r="S23" i="1"/>
  <c r="S30" i="1"/>
  <c r="S25" i="1"/>
  <c r="S26" i="1"/>
  <c r="S29" i="1"/>
  <c r="E50" i="1" l="1"/>
  <c r="R47" i="1"/>
  <c r="R55" i="1"/>
  <c r="X27" i="1"/>
  <c r="E51" i="1" s="1"/>
  <c r="E52" i="1" s="1"/>
  <c r="T5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FOULONNEAU Paul</author>
    <author>DE MAISONCELLE Ines</author>
  </authors>
  <commentList>
    <comment ref="G11" authorId="0" shapeId="0" xr:uid="{2624F69B-2DC3-4F11-B202-0C7AA68B7B1D}">
      <text>
        <r>
          <rPr>
            <b/>
            <sz val="9"/>
            <color indexed="81"/>
            <rFont val="Tahoma"/>
            <charset val="1"/>
          </rPr>
          <t>FOULONNEAU Paul:</t>
        </r>
        <r>
          <rPr>
            <sz val="9"/>
            <color indexed="81"/>
            <rFont val="Tahoma"/>
            <charset val="1"/>
          </rPr>
          <t xml:space="preserve">
Les données dans le Word paraissent avoir été calculées pour 30 minutes</t>
        </r>
      </text>
    </comment>
    <comment ref="F21" authorId="0" shapeId="0" xr:uid="{C599BD5F-E381-495E-BDFB-DFE4E07D723D}">
      <text>
        <r>
          <rPr>
            <b/>
            <sz val="9"/>
            <color indexed="81"/>
            <rFont val="Tahoma"/>
            <family val="2"/>
          </rPr>
          <t>FOULONNEAU Paul:</t>
        </r>
        <r>
          <rPr>
            <sz val="9"/>
            <color indexed="81"/>
            <rFont val="Tahoma"/>
            <family val="2"/>
          </rPr>
          <t xml:space="preserve">
mix énergétique de la France</t>
        </r>
      </text>
    </comment>
    <comment ref="P30" authorId="0" shapeId="0" xr:uid="{F68CCFC0-249D-4D87-B1D5-B9F9BB3409FA}">
      <text>
        <r>
          <rPr>
            <b/>
            <sz val="9"/>
            <color indexed="81"/>
            <rFont val="Tahoma"/>
            <charset val="1"/>
          </rPr>
          <t>FOULONNEAU Paul:</t>
        </r>
        <r>
          <rPr>
            <sz val="9"/>
            <color indexed="81"/>
            <rFont val="Tahoma"/>
            <charset val="1"/>
          </rPr>
          <t xml:space="preserve">
compresse de 5, est-ce que je met 0,2 en quantité ou est-ce que je garde 1 ?</t>
        </r>
      </text>
    </comment>
    <comment ref="O32" authorId="0" shapeId="0" xr:uid="{C66FF4AB-03C8-47CF-B4AA-B2E31289EA9B}">
      <text>
        <r>
          <rPr>
            <b/>
            <sz val="9"/>
            <color indexed="81"/>
            <rFont val="Tahoma"/>
            <charset val="1"/>
          </rPr>
          <t>FOULONNEAU Paul:</t>
        </r>
        <r>
          <rPr>
            <sz val="9"/>
            <color indexed="81"/>
            <rFont val="Tahoma"/>
            <charset val="1"/>
          </rPr>
          <t xml:space="preserve">
à retirer</t>
        </r>
      </text>
    </comment>
    <comment ref="T34" authorId="1" shapeId="0" xr:uid="{AA3A3407-24D3-4343-A7B4-DBE5186058B3}">
      <text>
        <r>
          <rPr>
            <b/>
            <sz val="9"/>
            <color indexed="81"/>
            <rFont val="Tahoma"/>
            <family val="2"/>
          </rPr>
          <t>Note méthodologique :</t>
        </r>
        <r>
          <rPr>
            <sz val="9"/>
            <color indexed="81"/>
            <rFont val="Tahoma"/>
            <family val="2"/>
          </rPr>
          <t xml:space="preserve">
Par défaut, 1 par jour</t>
        </r>
      </text>
    </comment>
    <comment ref="H35" authorId="1" shapeId="0" xr:uid="{F577B9A1-DF5B-4C43-82B1-40B47EE1ED3D}">
      <text>
        <r>
          <rPr>
            <b/>
            <sz val="9"/>
            <color indexed="81"/>
            <rFont val="Tahoma"/>
            <family val="2"/>
          </rPr>
          <t>Note méthodologique :</t>
        </r>
        <r>
          <rPr>
            <sz val="9"/>
            <color indexed="81"/>
            <rFont val="Tahoma"/>
            <family val="2"/>
          </rPr>
          <t xml:space="preserve">
Par défaut, 1 par jour</t>
        </r>
      </text>
    </comment>
    <comment ref="Q35" authorId="1" shapeId="0" xr:uid="{DEC1D948-0FF0-44F3-BBDE-BBAD37628923}">
      <text>
        <r>
          <rPr>
            <b/>
            <sz val="9"/>
            <color indexed="81"/>
            <rFont val="Tahoma"/>
            <family val="2"/>
          </rPr>
          <t xml:space="preserve">Valeur moyenne par défaut AP-HP : </t>
        </r>
        <r>
          <rPr>
            <sz val="9"/>
            <color indexed="81"/>
            <rFont val="Tahoma"/>
            <family val="2"/>
          </rPr>
          <t>22 km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6" authorId="1" shapeId="0" xr:uid="{CF990902-BD2A-4FB0-B93A-5AE90273F676}">
      <text>
        <r>
          <rPr>
            <b/>
            <sz val="9"/>
            <color indexed="81"/>
            <rFont val="Tahoma"/>
            <family val="2"/>
          </rPr>
          <t xml:space="preserve">Valeur moyenne par défaut AP-HP : </t>
        </r>
        <r>
          <rPr>
            <sz val="9"/>
            <color indexed="81"/>
            <rFont val="Tahoma"/>
            <family val="2"/>
          </rPr>
          <t>22 km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7" authorId="0" shapeId="0" xr:uid="{2936F47E-D6B6-4FC6-858F-E7A388069656}">
      <text>
        <r>
          <rPr>
            <b/>
            <sz val="9"/>
            <color indexed="81"/>
            <rFont val="Tahoma"/>
            <family val="2"/>
          </rPr>
          <t>FOULONNEAU Paul:</t>
        </r>
        <r>
          <rPr>
            <sz val="9"/>
            <color indexed="81"/>
            <rFont val="Tahoma"/>
            <family val="2"/>
          </rPr>
          <t xml:space="preserve">
la première fois on utilise tous les DM mais pour les fois d'après non</t>
        </r>
      </text>
    </comment>
    <comment ref="R48" authorId="0" shapeId="0" xr:uid="{552D5F52-16D1-467D-BEFA-A77029D24EC8}">
      <text>
        <r>
          <rPr>
            <b/>
            <sz val="9"/>
            <color indexed="81"/>
            <rFont val="Tahoma"/>
            <family val="2"/>
          </rPr>
          <t>FOULONNEAU Paul:</t>
        </r>
        <r>
          <rPr>
            <sz val="9"/>
            <color indexed="81"/>
            <rFont val="Tahoma"/>
            <family val="2"/>
          </rPr>
          <t xml:space="preserve">
same</t>
        </r>
      </text>
    </comment>
  </commentList>
</comments>
</file>

<file path=xl/sharedStrings.xml><?xml version="1.0" encoding="utf-8"?>
<sst xmlns="http://schemas.openxmlformats.org/spreadsheetml/2006/main" count="150" uniqueCount="100">
  <si>
    <t>Comparaison de l'empreinte carbone des procédures ZEEP et TTUBE</t>
  </si>
  <si>
    <t xml:space="preserve">Pour la procédure ZEEP : </t>
  </si>
  <si>
    <t>Pour la procédure TTUBE :</t>
  </si>
  <si>
    <t>IDE</t>
  </si>
  <si>
    <t>DUREE (min)</t>
  </si>
  <si>
    <t xml:space="preserve">Matériel utilisé </t>
  </si>
  <si>
    <t xml:space="preserve">2 doses de gel antibactérien pour le lavage des mains SHA
1 respirateur déjà présent                     </t>
  </si>
  <si>
    <t>1 tubulure 
1 nez artificiel
2 tablier de protection jetable
2 lavage des mains SHA
2 paire de gant non stérile
1 manomètre ou 1 seringue stérile de 10ml
1 sonde d'aspiration
1 compresse stérile
1 bocal d'aspiration
1 poche d'aspiration</t>
  </si>
  <si>
    <t>Pays d'utilisation</t>
  </si>
  <si>
    <t>Electricité - France</t>
  </si>
  <si>
    <t>Variantes</t>
  </si>
  <si>
    <t>Données sur 1 heure</t>
  </si>
  <si>
    <t>Facteur d'émission associé</t>
  </si>
  <si>
    <t>Total en kgCO2eq.</t>
  </si>
  <si>
    <t>Moyennes</t>
  </si>
  <si>
    <t>Incertitude FE</t>
  </si>
  <si>
    <t>Incertitude donnée d'activité</t>
  </si>
  <si>
    <t>Incertitude empreinte</t>
  </si>
  <si>
    <t xml:space="preserve">Consommation O2 </t>
  </si>
  <si>
    <t>Effort faible</t>
  </si>
  <si>
    <t>Effort modéré</t>
  </si>
  <si>
    <t>Consommation Air comprimé</t>
  </si>
  <si>
    <t>0,5kgCO2e/m3</t>
  </si>
  <si>
    <t>Effort élevé</t>
  </si>
  <si>
    <t>Consommation électrique respirateur</t>
  </si>
  <si>
    <t>Consommation Air Comprimé</t>
  </si>
  <si>
    <t>141,3L
0,1413m3</t>
  </si>
  <si>
    <t>Hamilton</t>
  </si>
  <si>
    <t>Libellé du DM</t>
  </si>
  <si>
    <t>Quantité utilisée</t>
  </si>
  <si>
    <t>Emission du DM</t>
  </si>
  <si>
    <t>Emissions du DM pour l'acte TTUBE</t>
  </si>
  <si>
    <t>% du total (Manomètre)</t>
  </si>
  <si>
    <t>% du total (seringue)</t>
  </si>
  <si>
    <t>Medtronic</t>
  </si>
  <si>
    <t>Tubulure à Oxygène à Renflement - 1m - UU</t>
  </si>
  <si>
    <t>GE</t>
  </si>
  <si>
    <t>Trach Vent + - Echangeur chaleur et humidité pour ventil spont sur canule trachéotomie avec site aspi et O2 vt &gt; 50 ml propre - 41312 - UU</t>
  </si>
  <si>
    <t>1m3 d'air médical est constitué de 78% de N2 et 22% de O2</t>
  </si>
  <si>
    <t>Tablier PE Blanc - 70 x 122 cm - DB01WB - DAS - UU</t>
  </si>
  <si>
    <t>1m3 d'O2 émet 0,466kgCO2e et 1m3 de N2 émet 0,51kgCO2e</t>
  </si>
  <si>
    <t>Gel hydroalcoolique - une dose (4 ml)</t>
  </si>
  <si>
    <t xml:space="preserve">Donc 1m3 d'air médical émet </t>
  </si>
  <si>
    <t>Gants micro-touch nitrile non stériles non poudrés t. medium 7/8 (paire) - 700103 - DAS - UU</t>
  </si>
  <si>
    <t>JO24 MANOMETRE CONTROL INFLATOR 68MM MONITOR AVEC VALVE DE DEGONFLAGE</t>
  </si>
  <si>
    <t>Procédure</t>
  </si>
  <si>
    <t>Valeur du facteur d'émission</t>
  </si>
  <si>
    <t>Seringue 3 pièces BD Emerald 10 ml Luer Lock Centré - 307736 - UU</t>
  </si>
  <si>
    <t>IDE (en lien avec le mode de déplacement)</t>
  </si>
  <si>
    <t>Sonde Aspi SS Œil CH14 - UU</t>
  </si>
  <si>
    <t>Lavage des mains SHA</t>
  </si>
  <si>
    <t>Compresses non tissé 7,5 x 7,5 cm (x 5) - 113S05-50 - DAS - UU</t>
  </si>
  <si>
    <t xml:space="preserve">Utilisation du respirateur </t>
  </si>
  <si>
    <t>Sérum physiologique - solution nasale / OPH unidose 5 mL - NaCL 0,9% - 9985463</t>
  </si>
  <si>
    <t>TOTAL</t>
  </si>
  <si>
    <t>Pour l'IDE</t>
  </si>
  <si>
    <t>Personnel</t>
  </si>
  <si>
    <t>Durée d'intervention (minutes)</t>
  </si>
  <si>
    <t>Distance de transport domicile-travail aller-retour</t>
  </si>
  <si>
    <t>Mode de transport majoritaire</t>
  </si>
  <si>
    <t>Temps de travail quotidien</t>
  </si>
  <si>
    <t>Nombre de repas 
par jour</t>
  </si>
  <si>
    <t>Infirmier.ère</t>
  </si>
  <si>
    <t>Voiture - Motorisation moyenne</t>
  </si>
  <si>
    <t>Facteur d'émission (en lien avec le mode de déplacement)</t>
  </si>
  <si>
    <t>Total pour l'IDE</t>
  </si>
  <si>
    <t>Tableau de synthèse :</t>
  </si>
  <si>
    <t>Extrapolation sur l'année 2024 :</t>
  </si>
  <si>
    <t xml:space="preserve">Sur un même patient : </t>
  </si>
  <si>
    <t>répétitions du même test</t>
  </si>
  <si>
    <t>TTUBE Manomètre</t>
  </si>
  <si>
    <t>TTUBE Seringue</t>
  </si>
  <si>
    <t>ZEEP</t>
  </si>
  <si>
    <t>Emissions</t>
  </si>
  <si>
    <t>en fonction de la technique</t>
  </si>
  <si>
    <t>Utilisation des DM</t>
  </si>
  <si>
    <t>Consommation du respirateur</t>
  </si>
  <si>
    <t>Total</t>
  </si>
  <si>
    <t>Total selon la machine et l'effort (ZEEP)</t>
  </si>
  <si>
    <t>Incertitudes</t>
  </si>
  <si>
    <t>Patients sur lesquels une épreuve à été réalisée en 2024</t>
  </si>
  <si>
    <t>100% en fonction de la technique</t>
  </si>
  <si>
    <t>Etude de sensibilité sur la prise en compte des variations sur la consommation du respirateur en fonction de l'effort fourni pendant une épreuve ZEEP :</t>
  </si>
  <si>
    <t>+</t>
  </si>
  <si>
    <t>effort faible</t>
  </si>
  <si>
    <t>effort modéré</t>
  </si>
  <si>
    <t>effort élevé</t>
  </si>
  <si>
    <t>moyennes</t>
  </si>
  <si>
    <t>Pour</t>
  </si>
  <si>
    <t>Avec</t>
  </si>
  <si>
    <t>Tableau de la somme de la consommation électrique d'un respirateur en fonction de sa marque et la consommation en O2 en fonction de l'effort fourni pendant une épreuve ZEEP</t>
  </si>
  <si>
    <t>2025*</t>
  </si>
  <si>
    <t>2025 - prospections</t>
  </si>
  <si>
    <t>ZEEP moyennes</t>
  </si>
  <si>
    <t>ZEEP variations</t>
  </si>
  <si>
    <t>GLLD004</t>
  </si>
  <si>
    <t>GLLD008</t>
  </si>
  <si>
    <t>GLLD015</t>
  </si>
  <si>
    <t>*seulement de jan à mai</t>
  </si>
  <si>
    <t>Tableau du nombre de patients ventilés invasiment selon les années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</si>
</sst>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&quot; litres&quot;__;"/>
    <numFmt numFmtId="165" formatCode="_-* #,##0.0000&quot; kgCO2e/L&quot;_-;\-* #,##0.0000&quot; kgCO2e/kg&quot;_-;_-* &quot;-&quot;??&quot; kgCO2e/kg&quot;_-;_-@_-"/>
    <numFmt numFmtId="166" formatCode="_-* #,##0.0000&quot; kgCO2e&quot;_-;\-* #,##0.0000&quot; kgCO2e&quot;_-;_-* &quot;-&quot;??&quot; kgCO2e&quot;_-;_-@_-"/>
    <numFmt numFmtId="167" formatCode="_-* #,##0.000000&quot; kgCO2e/L&quot;_-;\-* #,##0.000000&quot; kgCO2e/kg&quot;_-;_-* &quot;-&quot;??&quot; kgCO2e/kg&quot;_-;_-@_-"/>
    <numFmt numFmtId="168" formatCode="_-* #,##0.00&quot; kgCO2e&quot;_-;\-* #,##0.00&quot; kgCO2e&quot;_-;_-* &quot;-&quot;??&quot; kgCO2e&quot;_-;_-@_-"/>
    <numFmt numFmtId="169" formatCode="_-* #,##0.000000&quot; kWh&quot;_-;\-* #,##0.000000&quot; kWh&quot;_-;_-* &quot;-&quot;??&quot; kWh&quot;_-;_-@_-"/>
    <numFmt numFmtId="170" formatCode="_-* #,##0.000&quot; kgCO2e/kWh&quot;_-;\-* #,##0.000&quot; kgCO2e/kWh&quot;_-;_-* &quot;-&quot;??&quot; kgCO2e/kWh&quot;_-;_-@_-"/>
    <numFmt numFmtId="171" formatCode="_-* #,##0.00&quot; kWh&quot;_-;\-* #,##0.00&quot; kWh&quot;_-;_-* &quot;-&quot;??&quot; kWh&quot;_-;_-@_-"/>
    <numFmt numFmtId="172" formatCode="_-* #,##0.000&quot; kgCO2e&quot;_-;\-* #,##0.000&quot; kgCO2e&quot;_-;_-* &quot;-&quot;??&quot; kgCO2e&quot;_-;_-@_-"/>
    <numFmt numFmtId="173" formatCode="_-* #,##0.000&quot; kgCO2e/km&quot;_-;\-* #,##0.000&quot; kgCO2e/km&quot;_-;_-* &quot;-&quot;??&quot; kgCO2e/km&quot;_-;_-@_-"/>
    <numFmt numFmtId="174" formatCode="_-* #,##0.000&quot; kgCO2e/unité&quot;_-;\-* #,##0.000&quot; kgCO2e/unité&quot;_-;_-* &quot;-&quot;??&quot; kgCO2e/unité&quot;_-;_-@_-"/>
    <numFmt numFmtId="175" formatCode="#,##0&quot; min&quot;"/>
    <numFmt numFmtId="176" formatCode="#,##0&quot; km&quot;"/>
    <numFmt numFmtId="177" formatCode="#,##0&quot; h&quot;"/>
    <numFmt numFmtId="178" formatCode="0.0%"/>
    <numFmt numFmtId="179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rgb="FF002060"/>
      <name val="Arial"/>
      <family val="2"/>
    </font>
    <font>
      <b/>
      <u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2060"/>
      <name val="Arial"/>
      <family val="2"/>
    </font>
    <font>
      <b/>
      <i/>
      <sz val="11"/>
      <color theme="8"/>
      <name val="Calibri"/>
      <family val="2"/>
      <scheme val="minor"/>
    </font>
    <font>
      <i/>
      <sz val="11"/>
      <color theme="8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3AF"/>
        <bgColor indexed="64"/>
      </patternFill>
    </fill>
    <fill>
      <patternFill patternType="solid">
        <fgColor rgb="FF48B3D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D7E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E8F5"/>
        <bgColor indexed="64"/>
      </patternFill>
    </fill>
    <fill>
      <patternFill patternType="solid">
        <fgColor rgb="FFCE209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4" fillId="5" borderId="0" xfId="0" applyFont="1" applyFill="1"/>
    <xf numFmtId="0" fontId="4" fillId="6" borderId="0" xfId="0" applyFont="1" applyFill="1"/>
    <xf numFmtId="0" fontId="2" fillId="7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2" fillId="7" borderId="3" xfId="0" applyFon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6" borderId="0" xfId="0" quotePrefix="1" applyFill="1"/>
    <xf numFmtId="0" fontId="2" fillId="7" borderId="5" xfId="0" applyFont="1" applyFill="1" applyBorder="1" applyAlignment="1">
      <alignment horizontal="right" vertical="center" wrapText="1"/>
    </xf>
    <xf numFmtId="0" fontId="0" fillId="2" borderId="6" xfId="0" applyFill="1" applyBorder="1" applyAlignment="1">
      <alignment horizontal="right" vertical="center" wrapText="1"/>
    </xf>
    <xf numFmtId="0" fontId="0" fillId="2" borderId="6" xfId="0" applyFill="1" applyBorder="1" applyAlignment="1">
      <alignment horizontal="right" wrapText="1"/>
    </xf>
    <xf numFmtId="0" fontId="2" fillId="7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0" fillId="7" borderId="1" xfId="0" applyFill="1" applyBorder="1"/>
    <xf numFmtId="0" fontId="2" fillId="7" borderId="9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5" fillId="5" borderId="0" xfId="0" applyFont="1" applyFill="1"/>
    <xf numFmtId="0" fontId="5" fillId="5" borderId="0" xfId="0" applyFont="1" applyFill="1" applyAlignment="1">
      <alignment horizontal="center"/>
    </xf>
    <xf numFmtId="0" fontId="2" fillId="7" borderId="11" xfId="0" applyFont="1" applyFill="1" applyBorder="1"/>
    <xf numFmtId="0" fontId="5" fillId="6" borderId="0" xfId="0" applyFont="1" applyFill="1" applyAlignment="1">
      <alignment horizontal="center"/>
    </xf>
    <xf numFmtId="0" fontId="5" fillId="6" borderId="0" xfId="0" applyFont="1" applyFill="1"/>
    <xf numFmtId="0" fontId="2" fillId="7" borderId="3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/>
    </xf>
    <xf numFmtId="164" fontId="0" fillId="2" borderId="4" xfId="0" applyNumberFormat="1" applyFill="1" applyBorder="1" applyAlignment="1">
      <alignment horizontal="right"/>
    </xf>
    <xf numFmtId="165" fontId="0" fillId="2" borderId="13" xfId="0" applyNumberFormat="1" applyFill="1" applyBorder="1" applyAlignment="1">
      <alignment horizontal="center" vertical="center"/>
    </xf>
    <xf numFmtId="166" fontId="0" fillId="2" borderId="12" xfId="0" applyNumberFormat="1" applyFill="1" applyBorder="1" applyAlignment="1">
      <alignment vertical="center"/>
    </xf>
    <xf numFmtId="166" fontId="0" fillId="2" borderId="14" xfId="0" applyNumberFormat="1" applyFill="1" applyBorder="1" applyAlignment="1">
      <alignment horizontal="center" vertical="center"/>
    </xf>
    <xf numFmtId="9" fontId="0" fillId="5" borderId="0" xfId="0" applyNumberFormat="1" applyFill="1" applyAlignment="1">
      <alignment horizontal="center" vertical="center"/>
    </xf>
    <xf numFmtId="9" fontId="0" fillId="5" borderId="0" xfId="1" applyFont="1" applyFill="1" applyAlignment="1">
      <alignment horizontal="center" vertical="center"/>
    </xf>
    <xf numFmtId="164" fontId="0" fillId="2" borderId="4" xfId="0" applyNumberFormat="1" applyFill="1" applyBorder="1" applyAlignment="1">
      <alignment horizontal="center"/>
    </xf>
    <xf numFmtId="167" fontId="0" fillId="2" borderId="15" xfId="0" applyNumberFormat="1" applyFill="1" applyBorder="1"/>
    <xf numFmtId="166" fontId="0" fillId="2" borderId="4" xfId="0" applyNumberFormat="1" applyFill="1" applyBorder="1"/>
    <xf numFmtId="9" fontId="0" fillId="6" borderId="0" xfId="0" applyNumberFormat="1" applyFill="1"/>
    <xf numFmtId="9" fontId="0" fillId="6" borderId="0" xfId="1" applyFont="1" applyFill="1" applyAlignment="1">
      <alignment horizontal="center"/>
    </xf>
    <xf numFmtId="164" fontId="0" fillId="2" borderId="4" xfId="0" applyNumberFormat="1" applyFill="1" applyBorder="1"/>
    <xf numFmtId="165" fontId="0" fillId="2" borderId="16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2" borderId="15" xfId="0" applyFill="1" applyBorder="1" applyAlignment="1">
      <alignment horizontal="right" vertical="center" wrapText="1"/>
    </xf>
    <xf numFmtId="168" fontId="0" fillId="2" borderId="18" xfId="0" applyNumberFormat="1" applyFill="1" applyBorder="1"/>
    <xf numFmtId="165" fontId="0" fillId="2" borderId="19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7" borderId="5" xfId="0" applyFont="1" applyFill="1" applyBorder="1" applyAlignment="1">
      <alignment horizontal="right"/>
    </xf>
    <xf numFmtId="169" fontId="0" fillId="2" borderId="6" xfId="0" applyNumberFormat="1" applyFill="1" applyBorder="1" applyAlignment="1">
      <alignment horizontal="center"/>
    </xf>
    <xf numFmtId="170" fontId="0" fillId="2" borderId="21" xfId="0" applyNumberFormat="1" applyFill="1" applyBorder="1" applyAlignment="1">
      <alignment horizontal="center"/>
    </xf>
    <xf numFmtId="166" fontId="0" fillId="2" borderId="6" xfId="0" applyNumberFormat="1" applyFill="1" applyBorder="1"/>
    <xf numFmtId="0" fontId="2" fillId="7" borderId="22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166" fontId="0" fillId="2" borderId="4" xfId="0" applyNumberFormat="1" applyFill="1" applyBorder="1" applyAlignment="1">
      <alignment vertical="center"/>
    </xf>
    <xf numFmtId="9" fontId="0" fillId="5" borderId="0" xfId="0" applyNumberFormat="1" applyFill="1" applyAlignment="1">
      <alignment horizontal="center" vertical="center"/>
    </xf>
    <xf numFmtId="9" fontId="0" fillId="5" borderId="0" xfId="1" applyFont="1" applyFill="1" applyAlignment="1">
      <alignment horizontal="center" vertical="center"/>
    </xf>
    <xf numFmtId="171" fontId="0" fillId="2" borderId="4" xfId="0" applyNumberFormat="1" applyFill="1" applyBorder="1" applyAlignment="1">
      <alignment horizontal="right"/>
    </xf>
    <xf numFmtId="170" fontId="0" fillId="2" borderId="15" xfId="0" applyNumberForma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right"/>
    </xf>
    <xf numFmtId="0" fontId="2" fillId="7" borderId="1" xfId="0" applyFont="1" applyFill="1" applyBorder="1" applyAlignment="1">
      <alignment horizontal="center"/>
    </xf>
    <xf numFmtId="171" fontId="0" fillId="2" borderId="4" xfId="0" applyNumberFormat="1" applyFill="1" applyBorder="1"/>
    <xf numFmtId="0" fontId="2" fillId="7" borderId="22" xfId="0" applyFont="1" applyFill="1" applyBorder="1" applyAlignment="1">
      <alignment horizontal="right"/>
    </xf>
    <xf numFmtId="0" fontId="0" fillId="2" borderId="3" xfId="0" applyFill="1" applyBorder="1"/>
    <xf numFmtId="172" fontId="0" fillId="2" borderId="12" xfId="0" applyNumberFormat="1" applyFill="1" applyBorder="1"/>
    <xf numFmtId="9" fontId="0" fillId="2" borderId="12" xfId="1" applyFont="1" applyFill="1" applyBorder="1"/>
    <xf numFmtId="9" fontId="0" fillId="2" borderId="4" xfId="1" applyFont="1" applyFill="1" applyBorder="1"/>
    <xf numFmtId="0" fontId="2" fillId="7" borderId="5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/>
    </xf>
    <xf numFmtId="171" fontId="0" fillId="2" borderId="6" xfId="0" applyNumberFormat="1" applyFill="1" applyBorder="1"/>
    <xf numFmtId="170" fontId="0" fillId="2" borderId="21" xfId="0" applyNumberFormat="1" applyFill="1" applyBorder="1" applyAlignment="1">
      <alignment horizontal="center" vertical="center"/>
    </xf>
    <xf numFmtId="166" fontId="0" fillId="2" borderId="23" xfId="0" applyNumberFormat="1" applyFill="1" applyBorder="1" applyAlignment="1">
      <alignment vertical="center"/>
    </xf>
    <xf numFmtId="0" fontId="0" fillId="2" borderId="24" xfId="0" applyFill="1" applyBorder="1" applyAlignment="1">
      <alignment horizontal="center" vertical="center"/>
    </xf>
    <xf numFmtId="0" fontId="2" fillId="7" borderId="22" xfId="0" applyFont="1" applyFill="1" applyBorder="1" applyAlignment="1">
      <alignment horizontal="right" wrapText="1"/>
    </xf>
    <xf numFmtId="0" fontId="6" fillId="5" borderId="0" xfId="0" applyFont="1" applyFill="1"/>
    <xf numFmtId="9" fontId="0" fillId="6" borderId="0" xfId="1" applyFont="1" applyFill="1"/>
    <xf numFmtId="0" fontId="6" fillId="5" borderId="0" xfId="0" applyFont="1" applyFill="1" applyAlignment="1">
      <alignment horizontal="right" wrapText="1"/>
    </xf>
    <xf numFmtId="172" fontId="6" fillId="5" borderId="0" xfId="0" applyNumberFormat="1" applyFont="1" applyFill="1" applyAlignment="1">
      <alignment horizontal="center" vertical="center"/>
    </xf>
    <xf numFmtId="9" fontId="0" fillId="7" borderId="4" xfId="1" applyFont="1" applyFill="1" applyBorder="1"/>
    <xf numFmtId="0" fontId="2" fillId="7" borderId="1" xfId="0" applyFont="1" applyFill="1" applyBorder="1" applyAlignment="1">
      <alignment horizontal="right"/>
    </xf>
    <xf numFmtId="0" fontId="2" fillId="7" borderId="9" xfId="0" applyFont="1" applyFill="1" applyBorder="1" applyAlignment="1">
      <alignment horizontal="right"/>
    </xf>
    <xf numFmtId="0" fontId="7" fillId="7" borderId="22" xfId="0" applyFont="1" applyFill="1" applyBorder="1" applyAlignment="1">
      <alignment horizontal="right" vertical="center" wrapText="1"/>
    </xf>
    <xf numFmtId="9" fontId="0" fillId="7" borderId="12" xfId="1" applyFont="1" applyFill="1" applyBorder="1"/>
    <xf numFmtId="0" fontId="2" fillId="7" borderId="3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right"/>
    </xf>
    <xf numFmtId="173" fontId="0" fillId="2" borderId="12" xfId="0" applyNumberFormat="1" applyFill="1" applyBorder="1"/>
    <xf numFmtId="166" fontId="0" fillId="5" borderId="0" xfId="0" applyNumberFormat="1" applyFill="1"/>
    <xf numFmtId="9" fontId="0" fillId="5" borderId="0" xfId="0" applyNumberFormat="1" applyFill="1"/>
    <xf numFmtId="9" fontId="0" fillId="5" borderId="0" xfId="1" applyFont="1" applyFill="1" applyAlignment="1">
      <alignment horizontal="center"/>
    </xf>
    <xf numFmtId="174" fontId="8" fillId="0" borderId="12" xfId="0" applyNumberFormat="1" applyFont="1" applyBorder="1" applyAlignment="1">
      <alignment horizontal="right" vertical="center"/>
    </xf>
    <xf numFmtId="166" fontId="0" fillId="2" borderId="25" xfId="0" applyNumberFormat="1" applyFill="1" applyBorder="1"/>
    <xf numFmtId="0" fontId="0" fillId="7" borderId="26" xfId="0" applyFill="1" applyBorder="1"/>
    <xf numFmtId="0" fontId="7" fillId="7" borderId="27" xfId="0" applyFont="1" applyFill="1" applyBorder="1" applyAlignment="1">
      <alignment horizontal="right" vertical="center" wrapText="1"/>
    </xf>
    <xf numFmtId="0" fontId="0" fillId="2" borderId="5" xfId="0" applyFill="1" applyBorder="1"/>
    <xf numFmtId="172" fontId="0" fillId="2" borderId="23" xfId="0" applyNumberFormat="1" applyFill="1" applyBorder="1"/>
    <xf numFmtId="9" fontId="0" fillId="2" borderId="23" xfId="1" applyFont="1" applyFill="1" applyBorder="1"/>
    <xf numFmtId="9" fontId="0" fillId="2" borderId="6" xfId="1" applyFont="1" applyFill="1" applyBorder="1"/>
    <xf numFmtId="0" fontId="2" fillId="7" borderId="5" xfId="0" applyFont="1" applyFill="1" applyBorder="1" applyAlignment="1">
      <alignment horizontal="right"/>
    </xf>
    <xf numFmtId="0" fontId="2" fillId="7" borderId="23" xfId="0" applyFont="1" applyFill="1" applyBorder="1" applyAlignment="1">
      <alignment horizontal="right"/>
    </xf>
    <xf numFmtId="0" fontId="0" fillId="7" borderId="23" xfId="0" applyFill="1" applyBorder="1"/>
    <xf numFmtId="166" fontId="0" fillId="9" borderId="6" xfId="0" applyNumberFormat="1" applyFill="1" applyBorder="1"/>
    <xf numFmtId="10" fontId="6" fillId="5" borderId="0" xfId="1" applyNumberFormat="1" applyFont="1" applyFill="1" applyAlignment="1">
      <alignment horizontal="center"/>
    </xf>
    <xf numFmtId="0" fontId="2" fillId="6" borderId="0" xfId="0" applyFont="1" applyFill="1" applyAlignment="1">
      <alignment horizontal="right" wrapText="1"/>
    </xf>
    <xf numFmtId="172" fontId="0" fillId="6" borderId="0" xfId="0" applyNumberFormat="1" applyFill="1"/>
    <xf numFmtId="9" fontId="0" fillId="6" borderId="0" xfId="1" applyFont="1" applyFill="1" applyBorder="1"/>
    <xf numFmtId="0" fontId="9" fillId="6" borderId="0" xfId="0" applyFont="1" applyFill="1"/>
    <xf numFmtId="0" fontId="9" fillId="5" borderId="0" xfId="0" applyFont="1" applyFill="1"/>
    <xf numFmtId="0" fontId="10" fillId="7" borderId="1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 applyProtection="1">
      <alignment horizontal="center" vertical="center"/>
      <protection locked="0"/>
    </xf>
    <xf numFmtId="175" fontId="11" fillId="2" borderId="23" xfId="0" applyNumberFormat="1" applyFont="1" applyFill="1" applyBorder="1" applyAlignment="1" applyProtection="1">
      <alignment horizontal="center" vertical="center" wrapText="1"/>
      <protection locked="0"/>
    </xf>
    <xf numFmtId="176" fontId="1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177" fontId="1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>
      <alignment horizontal="right" vertical="center" wrapText="1"/>
    </xf>
    <xf numFmtId="173" fontId="0" fillId="2" borderId="2" xfId="0" applyNumberFormat="1" applyFill="1" applyBorder="1" applyAlignment="1">
      <alignment horizontal="right" wrapText="1"/>
    </xf>
    <xf numFmtId="172" fontId="0" fillId="2" borderId="6" xfId="0" applyNumberFormat="1" applyFill="1" applyBorder="1" applyAlignment="1">
      <alignment horizontal="right" wrapText="1"/>
    </xf>
    <xf numFmtId="0" fontId="0" fillId="10" borderId="0" xfId="0" applyFill="1"/>
    <xf numFmtId="166" fontId="0" fillId="10" borderId="0" xfId="0" applyNumberFormat="1" applyFill="1"/>
    <xf numFmtId="0" fontId="4" fillId="10" borderId="0" xfId="0" applyFont="1" applyFill="1"/>
    <xf numFmtId="172" fontId="0" fillId="10" borderId="0" xfId="0" applyNumberFormat="1" applyFill="1"/>
    <xf numFmtId="0" fontId="4" fillId="10" borderId="0" xfId="0" applyFont="1" applyFill="1" applyAlignment="1">
      <alignment horizontal="right"/>
    </xf>
    <xf numFmtId="0" fontId="2" fillId="7" borderId="7" xfId="0" applyFont="1" applyFill="1" applyBorder="1" applyAlignment="1">
      <alignment horizontal="right"/>
    </xf>
    <xf numFmtId="0" fontId="0" fillId="2" borderId="28" xfId="0" applyFill="1" applyBorder="1" applyAlignment="1">
      <alignment horizontal="center"/>
    </xf>
    <xf numFmtId="0" fontId="2" fillId="7" borderId="8" xfId="0" applyFont="1" applyFill="1" applyBorder="1"/>
    <xf numFmtId="0" fontId="12" fillId="10" borderId="0" xfId="0" applyFont="1" applyFill="1" applyAlignment="1">
      <alignment horizontal="center" vertical="center" wrapText="1"/>
    </xf>
    <xf numFmtId="0" fontId="2" fillId="7" borderId="2" xfId="0" applyFont="1" applyFill="1" applyBorder="1" applyAlignment="1">
      <alignment horizontal="left"/>
    </xf>
    <xf numFmtId="172" fontId="0" fillId="2" borderId="4" xfId="0" applyNumberFormat="1" applyFill="1" applyBorder="1" applyAlignment="1">
      <alignment horizontal="right"/>
    </xf>
    <xf numFmtId="168" fontId="0" fillId="2" borderId="3" xfId="0" applyNumberFormat="1" applyFill="1" applyBorder="1"/>
    <xf numFmtId="0" fontId="2" fillId="7" borderId="4" xfId="0" applyFont="1" applyFill="1" applyBorder="1" applyAlignment="1">
      <alignment horizontal="left"/>
    </xf>
    <xf numFmtId="172" fontId="0" fillId="2" borderId="3" xfId="0" applyNumberFormat="1" applyFill="1" applyBorder="1"/>
    <xf numFmtId="172" fontId="0" fillId="2" borderId="5" xfId="0" applyNumberFormat="1" applyFill="1" applyBorder="1"/>
    <xf numFmtId="0" fontId="2" fillId="7" borderId="6" xfId="0" applyFont="1" applyFill="1" applyBorder="1" applyAlignment="1">
      <alignment horizontal="left"/>
    </xf>
    <xf numFmtId="172" fontId="0" fillId="9" borderId="23" xfId="0" applyNumberFormat="1" applyFill="1" applyBorder="1"/>
    <xf numFmtId="172" fontId="0" fillId="9" borderId="6" xfId="0" applyNumberFormat="1" applyFill="1" applyBorder="1"/>
    <xf numFmtId="0" fontId="13" fillId="10" borderId="0" xfId="0" applyFont="1" applyFill="1" applyAlignment="1">
      <alignment horizontal="right" vertical="center"/>
    </xf>
    <xf numFmtId="178" fontId="14" fillId="10" borderId="0" xfId="1" applyNumberFormat="1" applyFont="1" applyFill="1" applyAlignment="1">
      <alignment horizontal="center" vertical="center"/>
    </xf>
    <xf numFmtId="178" fontId="14" fillId="10" borderId="0" xfId="0" applyNumberFormat="1" applyFont="1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7" borderId="8" xfId="0" applyFont="1" applyFill="1" applyBorder="1" applyAlignment="1">
      <alignment horizontal="left" vertical="center" wrapText="1"/>
    </xf>
    <xf numFmtId="2" fontId="14" fillId="10" borderId="0" xfId="0" applyNumberFormat="1" applyFont="1" applyFill="1" applyAlignment="1">
      <alignment horizontal="center" vertical="center"/>
    </xf>
    <xf numFmtId="179" fontId="0" fillId="10" borderId="0" xfId="0" applyNumberFormat="1" applyFill="1"/>
    <xf numFmtId="168" fontId="0" fillId="2" borderId="5" xfId="0" applyNumberFormat="1" applyFill="1" applyBorder="1"/>
    <xf numFmtId="0" fontId="0" fillId="11" borderId="0" xfId="0" applyFill="1"/>
    <xf numFmtId="0" fontId="4" fillId="11" borderId="0" xfId="0" applyFont="1" applyFill="1"/>
    <xf numFmtId="0" fontId="2" fillId="7" borderId="1" xfId="0" quotePrefix="1" applyFont="1" applyFill="1" applyBorder="1" applyAlignment="1">
      <alignment horizontal="right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right"/>
    </xf>
    <xf numFmtId="0" fontId="16" fillId="2" borderId="1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right" vertical="center"/>
    </xf>
    <xf numFmtId="172" fontId="0" fillId="2" borderId="12" xfId="0" applyNumberFormat="1" applyFill="1" applyBorder="1" applyAlignment="1">
      <alignment vertical="center"/>
    </xf>
    <xf numFmtId="172" fontId="0" fillId="2" borderId="4" xfId="0" applyNumberFormat="1" applyFill="1" applyBorder="1" applyAlignment="1">
      <alignment vertical="center"/>
    </xf>
    <xf numFmtId="172" fontId="15" fillId="7" borderId="12" xfId="0" applyNumberFormat="1" applyFont="1" applyFill="1" applyBorder="1" applyAlignment="1">
      <alignment horizontal="right"/>
    </xf>
    <xf numFmtId="166" fontId="16" fillId="12" borderId="12" xfId="0" applyNumberFormat="1" applyFont="1" applyFill="1" applyBorder="1"/>
    <xf numFmtId="172" fontId="16" fillId="12" borderId="12" xfId="0" applyNumberFormat="1" applyFont="1" applyFill="1" applyBorder="1"/>
    <xf numFmtId="0" fontId="2" fillId="7" borderId="5" xfId="0" applyFont="1" applyFill="1" applyBorder="1" applyAlignment="1">
      <alignment horizontal="right" vertical="center"/>
    </xf>
    <xf numFmtId="172" fontId="0" fillId="2" borderId="23" xfId="0" applyNumberFormat="1" applyFill="1" applyBorder="1" applyAlignment="1">
      <alignment vertical="center"/>
    </xf>
    <xf numFmtId="172" fontId="0" fillId="13" borderId="6" xfId="0" applyNumberFormat="1" applyFill="1" applyBorder="1" applyAlignment="1">
      <alignment vertical="center"/>
    </xf>
    <xf numFmtId="0" fontId="9" fillId="11" borderId="29" xfId="0" applyFont="1" applyFill="1" applyBorder="1" applyAlignment="1">
      <alignment horizontal="center" vertical="top" wrapText="1"/>
    </xf>
    <xf numFmtId="0" fontId="9" fillId="11" borderId="0" xfId="0" applyFont="1" applyFill="1" applyAlignment="1">
      <alignment vertical="top" wrapText="1"/>
    </xf>
    <xf numFmtId="0" fontId="9" fillId="11" borderId="0" xfId="0" applyFont="1" applyFill="1"/>
    <xf numFmtId="0" fontId="2" fillId="7" borderId="9" xfId="0" applyFont="1" applyFill="1" applyBorder="1" applyAlignment="1">
      <alignment vertical="center"/>
    </xf>
    <xf numFmtId="0" fontId="2" fillId="7" borderId="9" xfId="0" applyFont="1" applyFill="1" applyBorder="1" applyAlignment="1">
      <alignment horizontal="right" vertical="center"/>
    </xf>
    <xf numFmtId="0" fontId="2" fillId="7" borderId="2" xfId="0" applyFont="1" applyFill="1" applyBorder="1" applyAlignment="1">
      <alignment horizontal="right"/>
    </xf>
    <xf numFmtId="0" fontId="0" fillId="2" borderId="12" xfId="0" applyFill="1" applyBorder="1"/>
    <xf numFmtId="0" fontId="0" fillId="14" borderId="4" xfId="0" applyFill="1" applyBorder="1"/>
    <xf numFmtId="1" fontId="0" fillId="14" borderId="4" xfId="0" applyNumberFormat="1" applyFill="1" applyBorder="1"/>
    <xf numFmtId="0" fontId="0" fillId="2" borderId="23" xfId="0" applyFill="1" applyBorder="1"/>
    <xf numFmtId="1" fontId="0" fillId="14" borderId="6" xfId="0" applyNumberFormat="1" applyFill="1" applyBorder="1"/>
    <xf numFmtId="172" fontId="0" fillId="2" borderId="6" xfId="0" applyNumberFormat="1" applyFill="1" applyBorder="1" applyAlignment="1">
      <alignment horizontal="right"/>
    </xf>
    <xf numFmtId="0" fontId="2" fillId="11" borderId="0" xfId="0" applyFont="1" applyFill="1" applyAlignment="1">
      <alignment horizontal="right"/>
    </xf>
    <xf numFmtId="0" fontId="6" fillId="11" borderId="0" xfId="0" applyFont="1" applyFill="1"/>
    <xf numFmtId="0" fontId="9" fillId="11" borderId="0" xfId="0" applyFont="1" applyFill="1" applyAlignment="1">
      <alignment horizontal="center" vertical="top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Comparaison ZEEP vs TTUBE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986971221370586"/>
          <c:y val="0.1433859095688749"/>
          <c:w val="0.73378167624080937"/>
          <c:h val="0.650206579067206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SYNTHESE!$D$46</c:f>
              <c:strCache>
                <c:ptCount val="1"/>
                <c:pt idx="0">
                  <c:v>Utilisation des DM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SYNTHESE!$E$45:$G$45</c:f>
              <c:strCache>
                <c:ptCount val="3"/>
                <c:pt idx="0">
                  <c:v>TTUBE Manomètre</c:v>
                </c:pt>
                <c:pt idx="1">
                  <c:v>TTUBE Seringue</c:v>
                </c:pt>
                <c:pt idx="2">
                  <c:v>ZEEP</c:v>
                </c:pt>
              </c:strCache>
            </c:strRef>
          </c:cat>
          <c:val>
            <c:numRef>
              <c:f>SYNTHESE!$E$46:$G$46</c:f>
              <c:numCache>
                <c:formatCode>_-* #,##0.000" kgCO2e"_-;\-* #,##0.000" kgCO2e"_-;_-* "-"??" kgCO2e"_-;_-@_-</c:formatCode>
                <c:ptCount val="3"/>
                <c:pt idx="0">
                  <c:v>0.87353563257251687</c:v>
                </c:pt>
                <c:pt idx="1">
                  <c:v>0.90639830651092324</c:v>
                </c:pt>
                <c:pt idx="2">
                  <c:v>9.9755999999999994E-3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B-408A-B6CE-81349382F549}"/>
            </c:ext>
          </c:extLst>
        </c:ser>
        <c:ser>
          <c:idx val="1"/>
          <c:order val="1"/>
          <c:tx>
            <c:strRef>
              <c:f>SYNTHESE!$D$47</c:f>
              <c:strCache>
                <c:ptCount val="1"/>
                <c:pt idx="0">
                  <c:v>IDE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SYNTHESE!$E$45:$G$45</c:f>
              <c:strCache>
                <c:ptCount val="3"/>
                <c:pt idx="0">
                  <c:v>TTUBE Manomètre</c:v>
                </c:pt>
                <c:pt idx="1">
                  <c:v>TTUBE Seringue</c:v>
                </c:pt>
                <c:pt idx="2">
                  <c:v>ZEEP</c:v>
                </c:pt>
              </c:strCache>
            </c:strRef>
          </c:cat>
          <c:val>
            <c:numRef>
              <c:f>SYNTHESE!$E$47:$G$47</c:f>
              <c:numCache>
                <c:formatCode>_-* #,##0.000" kgCO2e"_-;\-* #,##0.000" kgCO2e"_-;_-* "-"??" kgCO2e"_-;_-@_-</c:formatCode>
                <c:ptCount val="3"/>
                <c:pt idx="0">
                  <c:v>0.12536666666666665</c:v>
                </c:pt>
                <c:pt idx="1">
                  <c:v>0.12536666666666665</c:v>
                </c:pt>
                <c:pt idx="2">
                  <c:v>1.7909523809523809E-2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B-408A-B6CE-81349382F549}"/>
            </c:ext>
          </c:extLst>
        </c:ser>
        <c:ser>
          <c:idx val="2"/>
          <c:order val="2"/>
          <c:tx>
            <c:strRef>
              <c:f>SYNTHESE!$D$48</c:f>
              <c:strCache>
                <c:ptCount val="1"/>
                <c:pt idx="0">
                  <c:v>Consommation du respirateur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SYNTHESE!$E$45:$G$45</c:f>
              <c:strCache>
                <c:ptCount val="3"/>
                <c:pt idx="0">
                  <c:v>TTUBE Manomètre</c:v>
                </c:pt>
                <c:pt idx="1">
                  <c:v>TTUBE Seringue</c:v>
                </c:pt>
                <c:pt idx="2">
                  <c:v>ZEEP</c:v>
                </c:pt>
              </c:strCache>
            </c:strRef>
          </c:cat>
          <c:val>
            <c:numRef>
              <c:f>SYNTHESE!$E$48:$G$48</c:f>
              <c:numCache>
                <c:formatCode>_-* #,##0.000" kgCO2e"_-;\-* #,##0.000" kgCO2e"_-;_-* "-"??" kgCO2e"_-;_-@_-</c:formatCode>
                <c:ptCount val="3"/>
                <c:pt idx="0">
                  <c:v>2.2555000000000002E-2</c:v>
                </c:pt>
                <c:pt idx="1">
                  <c:v>2.2555000000000002E-2</c:v>
                </c:pt>
                <c:pt idx="2">
                  <c:v>1.7192483333333335E-2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7B-408A-B6CE-81349382F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1799743"/>
        <c:axId val="591807231"/>
      </c:barChart>
      <c:catAx>
        <c:axId val="591799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807231"/>
        <c:crosses val="autoZero"/>
        <c:auto val="1"/>
        <c:lblAlgn val="ctr"/>
        <c:lblOffset val="100"/>
        <c:noMultiLvlLbl val="0"/>
      </c:catAx>
      <c:valAx>
        <c:axId val="591807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0&quot; kgCO2e&quot;_-;\-* #,##0.000&quot; kgCO2e&quot;_-;_-* &quot;-&quot;??&quot; kgCO2e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799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Comparaison</a:t>
            </a:r>
            <a:r>
              <a:rPr lang="fr-FR" baseline="0"/>
              <a:t> ZEEP - moyenne/ variations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0434536307961504"/>
          <c:y val="0.1676654573553977"/>
          <c:w val="0.77621019247594047"/>
          <c:h val="0.643294266567688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SYNTHESE!$L$72</c:f>
              <c:strCache>
                <c:ptCount val="1"/>
                <c:pt idx="0">
                  <c:v>Utilisation des DM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SYNTHESE!$M$71:$N$71</c:f>
              <c:strCache>
                <c:ptCount val="2"/>
                <c:pt idx="0">
                  <c:v>ZEEP moyennes</c:v>
                </c:pt>
                <c:pt idx="1">
                  <c:v>ZEEP variations</c:v>
                </c:pt>
              </c:strCache>
            </c:strRef>
          </c:cat>
          <c:val>
            <c:numRef>
              <c:f>SYNTHESE!$M$72:$N$72</c:f>
              <c:numCache>
                <c:formatCode>_-* #,##0.000" kgCO2e"_-;\-* #,##0.000" kgCO2e"_-;_-* "-"??" kgCO2e"_-;_-@_-</c:formatCode>
                <c:ptCount val="2"/>
                <c:pt idx="0">
                  <c:v>9.9755999999999994E-3</c:v>
                </c:pt>
                <c:pt idx="1">
                  <c:v>9.9755999999999994E-3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5A-4609-9689-95F527C96E7B}"/>
            </c:ext>
          </c:extLst>
        </c:ser>
        <c:ser>
          <c:idx val="1"/>
          <c:order val="1"/>
          <c:tx>
            <c:strRef>
              <c:f>SYNTHESE!$L$73</c:f>
              <c:strCache>
                <c:ptCount val="1"/>
                <c:pt idx="0">
                  <c:v>IDE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SYNTHESE!$M$71:$N$71</c:f>
              <c:strCache>
                <c:ptCount val="2"/>
                <c:pt idx="0">
                  <c:v>ZEEP moyennes</c:v>
                </c:pt>
                <c:pt idx="1">
                  <c:v>ZEEP variations</c:v>
                </c:pt>
              </c:strCache>
            </c:strRef>
          </c:cat>
          <c:val>
            <c:numRef>
              <c:f>SYNTHESE!$M$73:$N$73</c:f>
              <c:numCache>
                <c:formatCode>_-* #,##0.000" kgCO2e"_-;\-* #,##0.000" kgCO2e"_-;_-* "-"??" kgCO2e"_-;_-@_-</c:formatCode>
                <c:ptCount val="2"/>
                <c:pt idx="0">
                  <c:v>1.7909523809523809E-2</c:v>
                </c:pt>
                <c:pt idx="1">
                  <c:v>1.7909523809523809E-2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5A-4609-9689-95F527C96E7B}"/>
            </c:ext>
          </c:extLst>
        </c:ser>
        <c:ser>
          <c:idx val="2"/>
          <c:order val="2"/>
          <c:tx>
            <c:strRef>
              <c:f>SYNTHESE!$L$74</c:f>
              <c:strCache>
                <c:ptCount val="1"/>
                <c:pt idx="0">
                  <c:v>Consommation du respirateur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SYNTHESE!$M$71:$N$71</c:f>
              <c:strCache>
                <c:ptCount val="2"/>
                <c:pt idx="0">
                  <c:v>ZEEP moyennes</c:v>
                </c:pt>
                <c:pt idx="1">
                  <c:v>ZEEP variations</c:v>
                </c:pt>
              </c:strCache>
            </c:strRef>
          </c:cat>
          <c:val>
            <c:numRef>
              <c:f>SYNTHESE!$M$74:$N$74</c:f>
              <c:numCache>
                <c:formatCode>_-* #,##0.000" kgCO2e"_-;\-* #,##0.000" kgCO2e"_-;_-* "-"??" kgCO2e"_-;_-@_-</c:formatCode>
                <c:ptCount val="2"/>
                <c:pt idx="0">
                  <c:v>1.7192483333333335E-2</c:v>
                </c:pt>
                <c:pt idx="1">
                  <c:v>2.4122350000000001E-2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5A-4609-9689-95F527C96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8829567"/>
        <c:axId val="698819583"/>
      </c:barChart>
      <c:catAx>
        <c:axId val="698829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8819583"/>
        <c:crosses val="autoZero"/>
        <c:auto val="1"/>
        <c:lblAlgn val="ctr"/>
        <c:lblOffset val="100"/>
        <c:noMultiLvlLbl val="0"/>
      </c:catAx>
      <c:valAx>
        <c:axId val="698819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0&quot; kgCO2e&quot;_-;\-* #,##0.000&quot; kgCO2e&quot;_-;_-* &quot;-&quot;??&quot; kgCO2e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8829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baseline="0">
                <a:effectLst/>
              </a:rPr>
              <a:t>Comparaison ZEEP vs TTUBE</a:t>
            </a:r>
            <a:endParaRPr lang="fr-FR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SYNTHESE!$D$49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SYNTHESE!$E$52:$G$52</c:f>
                <c:numCache>
                  <c:formatCode>General</c:formatCode>
                  <c:ptCount val="3"/>
                  <c:pt idx="0">
                    <c:v>9.4166094698734173E-2</c:v>
                  </c:pt>
                  <c:pt idx="1">
                    <c:v>9.740867061985102E-2</c:v>
                  </c:pt>
                  <c:pt idx="2">
                    <c:v>8.1954936094122705E-3</c:v>
                  </c:pt>
                </c:numCache>
              </c:numRef>
            </c:plus>
            <c:minus>
              <c:numRef>
                <c:f>SYNTHESE!$E$52:$G$52</c:f>
                <c:numCache>
                  <c:formatCode>General</c:formatCode>
                  <c:ptCount val="3"/>
                  <c:pt idx="0">
                    <c:v>9.4166094698734173E-2</c:v>
                  </c:pt>
                  <c:pt idx="1">
                    <c:v>9.740867061985102E-2</c:v>
                  </c:pt>
                  <c:pt idx="2">
                    <c:v>8.1954936094122705E-3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SYNTHESE!$E$45:$G$45</c:f>
              <c:strCache>
                <c:ptCount val="3"/>
                <c:pt idx="0">
                  <c:v>TTUBE Manomètre</c:v>
                </c:pt>
                <c:pt idx="1">
                  <c:v>TTUBE Seringue</c:v>
                </c:pt>
                <c:pt idx="2">
                  <c:v>ZEEP</c:v>
                </c:pt>
              </c:strCache>
            </c:strRef>
          </c:cat>
          <c:val>
            <c:numRef>
              <c:f>SYNTHESE!$E$49:$G$49</c:f>
              <c:numCache>
                <c:formatCode>_-* #,##0.000" kgCO2e"_-;\-* #,##0.000" kgCO2e"_-;_-* "-"??" kgCO2e"_-;_-@_-</c:formatCode>
                <c:ptCount val="3"/>
                <c:pt idx="0">
                  <c:v>1.0214572992391835</c:v>
                </c:pt>
                <c:pt idx="1">
                  <c:v>1.0543199731775901</c:v>
                </c:pt>
                <c:pt idx="2">
                  <c:v>4.5077607142857141E-2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5-4D79-A3A0-0B0E8FCE4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6002303"/>
        <c:axId val="1346006463"/>
      </c:barChart>
      <c:catAx>
        <c:axId val="1346002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46006463"/>
        <c:crosses val="autoZero"/>
        <c:auto val="1"/>
        <c:lblAlgn val="ctr"/>
        <c:lblOffset val="100"/>
        <c:noMultiLvlLbl val="0"/>
      </c:catAx>
      <c:valAx>
        <c:axId val="1346006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0&quot; kgCO2e&quot;_-;\-* #,##0.000&quot; kgCO2e&quot;_-;_-* &quot;-&quot;??&quot; kgCO2e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46002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469274</xdr:colOff>
      <xdr:row>0</xdr:row>
      <xdr:rowOff>66675</xdr:rowOff>
    </xdr:from>
    <xdr:to>
      <xdr:col>3</xdr:col>
      <xdr:colOff>2438809</xdr:colOff>
      <xdr:row>2</xdr:row>
      <xdr:rowOff>145164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4B49022-33C1-4430-9D07-65313DB8CF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63" t="33932" r="8356" b="45470"/>
        <a:stretch/>
      </xdr:blipFill>
      <xdr:spPr>
        <a:xfrm>
          <a:off x="2193299" y="66675"/>
          <a:ext cx="1969535" cy="459489"/>
        </a:xfrm>
        <a:prstGeom prst="rect">
          <a:avLst/>
        </a:prstGeom>
      </xdr:spPr>
    </xdr:pic>
    <xdr:clientData/>
  </xdr:twoCellAnchor>
  <xdr:twoCellAnchor editAs="oneCell">
    <xdr:from>
      <xdr:col>0</xdr:col>
      <xdr:colOff>102394</xdr:colOff>
      <xdr:row>0</xdr:row>
      <xdr:rowOff>74209</xdr:rowOff>
    </xdr:from>
    <xdr:to>
      <xdr:col>3</xdr:col>
      <xdr:colOff>277413</xdr:colOff>
      <xdr:row>3</xdr:row>
      <xdr:rowOff>10947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261DF43-C79B-4BD3-A856-D32B5B9433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000" b="21875"/>
        <a:stretch/>
      </xdr:blipFill>
      <xdr:spPr bwMode="gray">
        <a:xfrm>
          <a:off x="102394" y="74209"/>
          <a:ext cx="1899044" cy="508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1388644</xdr:colOff>
      <xdr:row>42</xdr:row>
      <xdr:rowOff>30939</xdr:rowOff>
    </xdr:from>
    <xdr:to>
      <xdr:col>13</xdr:col>
      <xdr:colOff>500184</xdr:colOff>
      <xdr:row>56</xdr:row>
      <xdr:rowOff>28672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50D4BCB-6661-4D30-A405-74153F1D1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511968</xdr:colOff>
      <xdr:row>0</xdr:row>
      <xdr:rowOff>71437</xdr:rowOff>
    </xdr:from>
    <xdr:to>
      <xdr:col>3</xdr:col>
      <xdr:colOff>2435451</xdr:colOff>
      <xdr:row>3</xdr:row>
      <xdr:rowOff>19918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3B4F6E7-C249-44A5-9007-EAA661EC94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91" t="24514" r="9773" b="29786"/>
        <a:stretch/>
      </xdr:blipFill>
      <xdr:spPr>
        <a:xfrm>
          <a:off x="2235993" y="71437"/>
          <a:ext cx="1923483" cy="519981"/>
        </a:xfrm>
        <a:prstGeom prst="rect">
          <a:avLst/>
        </a:prstGeom>
      </xdr:spPr>
    </xdr:pic>
    <xdr:clientData/>
  </xdr:twoCellAnchor>
  <xdr:twoCellAnchor>
    <xdr:from>
      <xdr:col>13</xdr:col>
      <xdr:colOff>786635</xdr:colOff>
      <xdr:row>41</xdr:row>
      <xdr:rowOff>6803</xdr:rowOff>
    </xdr:from>
    <xdr:to>
      <xdr:col>14</xdr:col>
      <xdr:colOff>2938097</xdr:colOff>
      <xdr:row>57</xdr:row>
      <xdr:rowOff>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1213A0C5-0FDF-4120-8C54-D822A99C7D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340180</xdr:colOff>
      <xdr:row>42</xdr:row>
      <xdr:rowOff>34472</xdr:rowOff>
    </xdr:from>
    <xdr:to>
      <xdr:col>10</xdr:col>
      <xdr:colOff>1111251</xdr:colOff>
      <xdr:row>55</xdr:row>
      <xdr:rowOff>174172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2B81C546-7DB0-49BA-936E-283FF4762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rebone%20ZEEP%20Pi&#232;ce%20en%20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ilan_Carbone_V8.5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limatmundi.sharepoint.com/Users/jiga/Desktop/Synthese_AESIO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FE Electricité"/>
      <sheetName val="TTUBE - Tubulure"/>
      <sheetName val="TTUBE - Sonde Aspi CH14"/>
      <sheetName val="TTUBE - Bocal d'aspi"/>
      <sheetName val="TTUBE - Manomètre"/>
      <sheetName val="Lisez-moi "/>
      <sheetName val="Parcours patient"/>
      <sheetName val="Actes"/>
      <sheetName val="Dispositifs médicaux"/>
      <sheetName val="Médicaments"/>
      <sheetName val="AIDE - Choix FE API"/>
      <sheetName val="AIDE - Estim qtté Excipient"/>
      <sheetName val="AIDE - Estim qtté Excipient Na"/>
      <sheetName val="AIDE - Choix FE Excipient"/>
      <sheetName val="AIDE - Masse matériaux DM"/>
      <sheetName val="Listes"/>
      <sheetName val="Estimation emballages"/>
      <sheetName val="Ratios bâtiments"/>
      <sheetName val="Ratios hospitalisation"/>
      <sheetName val="Ratios énergie production"/>
      <sheetName val="Ratios et FE stockage numérique"/>
      <sheetName val="FE DM"/>
      <sheetName val="FE Médicaments"/>
      <sheetName val="FE Instru&amp;cont sté"/>
      <sheetName val="FE Actes"/>
      <sheetName val="FE Hygiène Nettoyage"/>
      <sheetName val="FE Consommables"/>
      <sheetName val="FE Livrables"/>
      <sheetName val="FE Equipements"/>
      <sheetName val="FE Réactifs"/>
      <sheetName val="FE Gaz anesthésiques"/>
      <sheetName val="FE Gaz médicaux"/>
      <sheetName val="FE Susbtances actives &amp; interm"/>
      <sheetName val="FE Excipients"/>
      <sheetName val="FE Eau purifiée &amp; PPI"/>
      <sheetName val="FE Emballages - Matériaux"/>
      <sheetName val="FE Emballages - Transformation"/>
      <sheetName val="FE Transport"/>
      <sheetName val="FE Emballages - Stérilisation"/>
      <sheetName val="FE Déplacement"/>
      <sheetName val="FE Gaz naturel"/>
      <sheetName val="FE Energie chauffage"/>
      <sheetName val="FE Matériaux plastique"/>
      <sheetName val="FE Matériaux métal"/>
      <sheetName val="FE Matériaux fibre"/>
      <sheetName val="FE Matériaux carton &amp; autes"/>
      <sheetName val="FE Produits chimiques"/>
      <sheetName val="FE Textile"/>
      <sheetName val="FE Fin de vie"/>
    </sheetNames>
    <sheetDataSet>
      <sheetData sheetId="0">
        <row r="45">
          <cell r="E45" t="str">
            <v>TTUBE Manomètre</v>
          </cell>
          <cell r="F45" t="str">
            <v>TTUBE Seringue</v>
          </cell>
          <cell r="G45" t="str">
            <v>ZEEP</v>
          </cell>
        </row>
        <row r="46">
          <cell r="D46" t="str">
            <v>Utilisation des DM</v>
          </cell>
          <cell r="E46">
            <v>0.87353563257251687</v>
          </cell>
          <cell r="F46">
            <v>0.90639830651092324</v>
          </cell>
          <cell r="G46">
            <v>9.9755999999999994E-3</v>
          </cell>
        </row>
        <row r="47">
          <cell r="D47" t="str">
            <v>IDE</v>
          </cell>
          <cell r="E47">
            <v>0.12536666666666665</v>
          </cell>
          <cell r="F47">
            <v>0.12536666666666665</v>
          </cell>
          <cell r="G47">
            <v>1.7909523809523809E-2</v>
          </cell>
        </row>
        <row r="48">
          <cell r="D48" t="str">
            <v>Consommation du respirateur</v>
          </cell>
          <cell r="E48">
            <v>2.2555000000000002E-2</v>
          </cell>
          <cell r="F48">
            <v>2.2555000000000002E-2</v>
          </cell>
          <cell r="G48">
            <v>1.7192483333333335E-2</v>
          </cell>
        </row>
        <row r="49">
          <cell r="D49" t="str">
            <v>Total</v>
          </cell>
          <cell r="E49">
            <v>1.0214572992391835</v>
          </cell>
          <cell r="F49">
            <v>1.0543199731775901</v>
          </cell>
          <cell r="G49">
            <v>4.5077607142857141E-2</v>
          </cell>
        </row>
        <row r="52">
          <cell r="E52">
            <v>9.4166094698734173E-2</v>
          </cell>
          <cell r="F52">
            <v>9.740867061985102E-2</v>
          </cell>
          <cell r="G52">
            <v>8.1954936094122705E-3</v>
          </cell>
        </row>
        <row r="71">
          <cell r="M71" t="str">
            <v>ZEEP moyennes</v>
          </cell>
          <cell r="N71" t="str">
            <v>ZEEP variations</v>
          </cell>
        </row>
        <row r="72">
          <cell r="L72" t="str">
            <v>Utilisation des DM</v>
          </cell>
          <cell r="M72">
            <v>9.9755999999999994E-3</v>
          </cell>
          <cell r="N72">
            <v>9.9755999999999994E-3</v>
          </cell>
        </row>
        <row r="73">
          <cell r="L73" t="str">
            <v>IDE</v>
          </cell>
          <cell r="M73">
            <v>1.7909523809523809E-2</v>
          </cell>
          <cell r="N73">
            <v>1.7909523809523809E-2</v>
          </cell>
        </row>
        <row r="74">
          <cell r="L74" t="str">
            <v>Consommation du respirateur</v>
          </cell>
          <cell r="M74">
            <v>1.7192483333333335E-2</v>
          </cell>
          <cell r="N74">
            <v>2.4122350000000001E-2</v>
          </cell>
        </row>
      </sheetData>
      <sheetData sheetId="1">
        <row r="11">
          <cell r="A11" t="str">
            <v>Facteurs d'émissions de l'électricité</v>
          </cell>
        </row>
        <row r="12">
          <cell r="A12" t="str">
            <v>Pays</v>
          </cell>
          <cell r="B12" t="str">
            <v>kgCO2e/kWh</v>
          </cell>
          <cell r="C12" t="str">
            <v>Source</v>
          </cell>
        </row>
        <row r="13">
          <cell r="A13" t="str">
            <v>Electricité - Afrique</v>
          </cell>
          <cell r="B13">
            <v>0.54170000000000007</v>
          </cell>
          <cell r="C13" t="str">
            <v>IEA Emission Factors 2022 (2020)</v>
          </cell>
        </row>
        <row r="14">
          <cell r="A14" t="str">
            <v>Electricité - Afrique du Sud</v>
          </cell>
          <cell r="B14">
            <v>0.92379999999999995</v>
          </cell>
          <cell r="C14" t="str">
            <v>IEA Emission Factors 2022 (2020)</v>
          </cell>
        </row>
        <row r="15">
          <cell r="A15" t="str">
            <v>Electricité - Albanie</v>
          </cell>
          <cell r="B15">
            <v>2.07E-2</v>
          </cell>
          <cell r="C15" t="str">
            <v>Base Empreinte 2023</v>
          </cell>
        </row>
        <row r="16">
          <cell r="A16" t="str">
            <v>Electricité - Algérie</v>
          </cell>
          <cell r="B16">
            <v>0.48669999999999997</v>
          </cell>
          <cell r="C16" t="str">
            <v>IEA Emission Factors 2022 (2020)</v>
          </cell>
        </row>
        <row r="17">
          <cell r="A17" t="str">
            <v>Electricité - Allemagne</v>
          </cell>
          <cell r="B17">
            <v>0.311</v>
          </cell>
          <cell r="C17" t="str">
            <v>IEA Emission Factors 2022 (2020)</v>
          </cell>
        </row>
        <row r="18">
          <cell r="A18" t="str">
            <v>Electricité - Amérique Non OCDE</v>
          </cell>
          <cell r="B18">
            <v>0.156</v>
          </cell>
          <cell r="C18" t="str">
            <v>IEA Emission Factors 2022 (2020)</v>
          </cell>
        </row>
        <row r="19">
          <cell r="A19" t="str">
            <v>Electricité - Amérique OCDE</v>
          </cell>
          <cell r="B19">
            <v>0.3261</v>
          </cell>
          <cell r="C19" t="str">
            <v>IEA Emission Factors 2022 (2020)</v>
          </cell>
        </row>
        <row r="20">
          <cell r="A20" t="str">
            <v>Electricité - Angola</v>
          </cell>
          <cell r="B20">
            <v>0.23860000000000001</v>
          </cell>
          <cell r="C20" t="str">
            <v>IEA Emission Factors 2022 (2020)</v>
          </cell>
        </row>
        <row r="21">
          <cell r="A21" t="str">
            <v>Electricité - Arabie Saoudite</v>
          </cell>
          <cell r="B21">
            <v>0.61050000000000004</v>
          </cell>
          <cell r="C21" t="str">
            <v>IEA Emission Factors 2022 (2020)</v>
          </cell>
        </row>
        <row r="22">
          <cell r="A22" t="str">
            <v>Electricité - Argentine</v>
          </cell>
          <cell r="B22">
            <v>0.27260000000000001</v>
          </cell>
          <cell r="C22" t="str">
            <v>IEA Emission Factors 2022 (2020)</v>
          </cell>
        </row>
        <row r="23">
          <cell r="A23" t="str">
            <v>Electricité - Arménie</v>
          </cell>
          <cell r="B23">
            <v>0.18130000000000002</v>
          </cell>
          <cell r="C23" t="str">
            <v>IEA Emission Factors 2022 (2020)</v>
          </cell>
        </row>
        <row r="24">
          <cell r="A24" t="str">
            <v>Electricité - Asie Non OCDE (excl. Chine)</v>
          </cell>
          <cell r="B24">
            <v>0.6332000000000001</v>
          </cell>
          <cell r="C24" t="str">
            <v>IEA Emission Factors 2022 (2020)</v>
          </cell>
        </row>
        <row r="25">
          <cell r="A25" t="str">
            <v>Electricité - Asie Océanique OCDE</v>
          </cell>
          <cell r="B25">
            <v>0.49169999999999997</v>
          </cell>
          <cell r="C25" t="str">
            <v>IEA Emission Factors 2022 (2020)</v>
          </cell>
        </row>
        <row r="26">
          <cell r="A26" t="str">
            <v>Electricité - Australie</v>
          </cell>
          <cell r="B26">
            <v>0.6782999999999999</v>
          </cell>
          <cell r="C26" t="str">
            <v>IEA Emission Factors 2022 (2020)</v>
          </cell>
        </row>
        <row r="27">
          <cell r="A27" t="str">
            <v>Electricité - Autre Afrique</v>
          </cell>
          <cell r="B27">
            <v>0.39389999999999997</v>
          </cell>
          <cell r="C27" t="str">
            <v>IEA Emission Factors 2022 (2020)</v>
          </cell>
        </row>
        <row r="28">
          <cell r="A28" t="str">
            <v>Electricité - Autre Asie Non OCDE</v>
          </cell>
          <cell r="B28">
            <v>0.60820000000000007</v>
          </cell>
          <cell r="C28" t="str">
            <v>IEA Emission Factors 2022 (2020)</v>
          </cell>
        </row>
        <row r="29">
          <cell r="A29" t="str">
            <v>Electricité - Autriche</v>
          </cell>
          <cell r="B29">
            <v>0.1193</v>
          </cell>
          <cell r="C29" t="str">
            <v>IEA Emission Factors 2022 (2020)</v>
          </cell>
        </row>
        <row r="30">
          <cell r="A30" t="str">
            <v>Electricité - Azerbaïdjan</v>
          </cell>
          <cell r="B30">
            <v>0.43960000000000005</v>
          </cell>
          <cell r="C30" t="str">
            <v>IEA Emission Factors 2022 (2020)</v>
          </cell>
        </row>
        <row r="31">
          <cell r="A31" t="str">
            <v>Electricité - Bahreïn</v>
          </cell>
          <cell r="B31">
            <v>0.6987000000000001</v>
          </cell>
          <cell r="C31" t="str">
            <v>IEA Emission Factors 2022 (2020)</v>
          </cell>
        </row>
        <row r="32">
          <cell r="A32" t="str">
            <v>Electricité - Bangladesh</v>
          </cell>
          <cell r="B32">
            <v>0.54370000000000007</v>
          </cell>
          <cell r="C32" t="str">
            <v>IEA Emission Factors 2022 (2020)</v>
          </cell>
        </row>
        <row r="33">
          <cell r="A33" t="str">
            <v>Electricité - Belgique</v>
          </cell>
          <cell r="B33">
            <v>0.16390000000000002</v>
          </cell>
          <cell r="C33" t="str">
            <v>IEA Emission Factors 2022 (2020)</v>
          </cell>
        </row>
        <row r="34">
          <cell r="A34" t="str">
            <v>Electricité - Bénin</v>
          </cell>
          <cell r="B34">
            <v>0.51090000000000002</v>
          </cell>
          <cell r="C34" t="str">
            <v>IEA Emission Factors 2022 (2020)</v>
          </cell>
        </row>
        <row r="35">
          <cell r="A35" t="str">
            <v>Electricité - Biélorussie</v>
          </cell>
          <cell r="B35">
            <v>0.36349999999999999</v>
          </cell>
          <cell r="C35" t="str">
            <v>IEA Emission Factors 2022 (2020)</v>
          </cell>
        </row>
        <row r="36">
          <cell r="A36" t="str">
            <v>Electricité - Birmanie</v>
          </cell>
          <cell r="B36">
            <v>0.41339999999999999</v>
          </cell>
          <cell r="C36" t="str">
            <v>IEA Emission Factors 2022 (2020)</v>
          </cell>
        </row>
        <row r="37">
          <cell r="A37" t="str">
            <v>Electricité - Bolivie</v>
          </cell>
          <cell r="B37">
            <v>0.31819999999999998</v>
          </cell>
          <cell r="C37" t="str">
            <v>IEA Emission Factors 2022 (2020)</v>
          </cell>
        </row>
        <row r="38">
          <cell r="A38" t="str">
            <v>Electricité - Bosnie-Herzégovine</v>
          </cell>
          <cell r="B38">
            <v>0.79600000000000004</v>
          </cell>
          <cell r="C38" t="str">
            <v>IEA Emission Factors 2022 (2020)</v>
          </cell>
        </row>
        <row r="39">
          <cell r="A39" t="str">
            <v>Electricité - Botswana</v>
          </cell>
          <cell r="B39">
            <v>1.351</v>
          </cell>
          <cell r="C39" t="str">
            <v>IEA Emission Factors 2022 (2020)</v>
          </cell>
        </row>
        <row r="40">
          <cell r="A40" t="str">
            <v>Electricité - Brésil</v>
          </cell>
          <cell r="B40">
            <v>9.3099999999999988E-2</v>
          </cell>
          <cell r="C40" t="str">
            <v>IEA Emission Factors 2022 (2020)</v>
          </cell>
        </row>
        <row r="41">
          <cell r="A41" t="str">
            <v>Electricité - Brunéi Darussalam</v>
          </cell>
          <cell r="B41">
            <v>0.89119999999999999</v>
          </cell>
          <cell r="C41" t="str">
            <v>IEA Emission Factors 2022 (2020)</v>
          </cell>
        </row>
        <row r="42">
          <cell r="A42" t="str">
            <v>Electricité - Bulgarie</v>
          </cell>
          <cell r="B42">
            <v>0.37330000000000002</v>
          </cell>
          <cell r="C42" t="str">
            <v>IEA Emission Factors 2022 (2020)</v>
          </cell>
        </row>
        <row r="43">
          <cell r="A43" t="str">
            <v>Electricité - Cambodge</v>
          </cell>
          <cell r="B43">
            <v>0.49369999999999997</v>
          </cell>
          <cell r="C43" t="str">
            <v>IEA Emission Factors 2022 (2020)</v>
          </cell>
        </row>
        <row r="44">
          <cell r="A44" t="str">
            <v>Electricité - Cameroun</v>
          </cell>
          <cell r="B44">
            <v>0.27479999999999999</v>
          </cell>
          <cell r="C44" t="str">
            <v>IEA Emission Factors 2022 (2020)</v>
          </cell>
        </row>
        <row r="45">
          <cell r="A45" t="str">
            <v>Electricité - Canada</v>
          </cell>
          <cell r="B45">
            <v>0.1195</v>
          </cell>
          <cell r="C45" t="str">
            <v>IEA Emission Factors 2022 (2020)</v>
          </cell>
        </row>
        <row r="46">
          <cell r="A46" t="str">
            <v>Electricité - Chili</v>
          </cell>
          <cell r="B46">
            <v>0.41810000000000003</v>
          </cell>
          <cell r="C46" t="str">
            <v>IEA Emission Factors 2022 (2020)</v>
          </cell>
        </row>
        <row r="47">
          <cell r="A47" t="str">
            <v>Electricité - Chine (République Populaire de Chine + Hong Kong)</v>
          </cell>
          <cell r="B47">
            <v>0.61439999999999995</v>
          </cell>
          <cell r="C47" t="str">
            <v>IEA Emission Factors 2022 (2020)</v>
          </cell>
        </row>
        <row r="48">
          <cell r="A48" t="str">
            <v>Electricité - Chine (République Populaire de Chine)</v>
          </cell>
          <cell r="B48">
            <v>0.61429999999999996</v>
          </cell>
          <cell r="C48" t="str">
            <v>IEA Emission Factors 2022 (2020)</v>
          </cell>
        </row>
        <row r="49">
          <cell r="A49" t="str">
            <v>Electricité - Chypre</v>
          </cell>
          <cell r="B49">
            <v>0.61650000000000005</v>
          </cell>
          <cell r="C49" t="str">
            <v>IEA Emission Factors 2022 (2020)</v>
          </cell>
        </row>
        <row r="50">
          <cell r="A50" t="str">
            <v>Electricité - Colombie</v>
          </cell>
          <cell r="B50">
            <v>0.2293</v>
          </cell>
          <cell r="C50" t="str">
            <v>IEA Emission Factors 2022 (2020)</v>
          </cell>
        </row>
        <row r="51">
          <cell r="A51" t="str">
            <v>Electricité - Corée du Nord</v>
          </cell>
          <cell r="B51">
            <v>0.20319999999999999</v>
          </cell>
          <cell r="C51" t="str">
            <v>IEA Emission Factors 2022 (2020)</v>
          </cell>
        </row>
        <row r="52">
          <cell r="A52" t="str">
            <v>Electricité - Costa Rica</v>
          </cell>
          <cell r="B52">
            <v>1.8E-3</v>
          </cell>
          <cell r="C52" t="str">
            <v>IEA Emission Factors 2022 (2020)</v>
          </cell>
        </row>
        <row r="53">
          <cell r="A53" t="str">
            <v>Electricité - Côte d'Ivoire</v>
          </cell>
          <cell r="B53">
            <v>0.31569999999999998</v>
          </cell>
          <cell r="C53" t="str">
            <v>IEA Emission Factors 2022 (2020)</v>
          </cell>
        </row>
        <row r="54">
          <cell r="A54" t="str">
            <v>Electricité - Croatie</v>
          </cell>
          <cell r="B54">
            <v>0.16719999999999999</v>
          </cell>
          <cell r="C54" t="str">
            <v>IEA Emission Factors 2022 (2020)</v>
          </cell>
        </row>
        <row r="55">
          <cell r="A55" t="str">
            <v>Electricité - Cuba</v>
          </cell>
          <cell r="B55">
            <v>0.67559999999999998</v>
          </cell>
          <cell r="C55" t="str">
            <v>IEA Emission Factors 2022 (2020)</v>
          </cell>
        </row>
        <row r="56">
          <cell r="A56" t="str">
            <v>Electricité - Curaçao/ Antilles néerlandaises</v>
          </cell>
          <cell r="B56">
            <v>0.53070000000000006</v>
          </cell>
          <cell r="C56" t="str">
            <v>IEA Emission Factors 2022 (2020)</v>
          </cell>
        </row>
        <row r="57">
          <cell r="A57" t="str">
            <v>Electricité - Danemark</v>
          </cell>
          <cell r="B57">
            <v>9.3900000000000011E-2</v>
          </cell>
          <cell r="C57" t="str">
            <v>IEA Emission Factors 2022 (2020)</v>
          </cell>
        </row>
        <row r="58">
          <cell r="A58" t="str">
            <v>Electricité - Egypte</v>
          </cell>
          <cell r="B58">
            <v>0.3826</v>
          </cell>
          <cell r="C58" t="str">
            <v>IEA Emission Factors 2022 (2020)</v>
          </cell>
        </row>
        <row r="59">
          <cell r="A59" t="str">
            <v>Electricité - El Salvador</v>
          </cell>
          <cell r="B59">
            <v>0.1164</v>
          </cell>
          <cell r="C59" t="str">
            <v>IEA Emission Factors 2022 (2020)</v>
          </cell>
        </row>
        <row r="60">
          <cell r="A60" t="str">
            <v>Electricité - Emirats Arabes Unis</v>
          </cell>
          <cell r="B60">
            <v>0.52779999999999994</v>
          </cell>
          <cell r="C60" t="str">
            <v>IEA Emission Factors 2022 (2020)</v>
          </cell>
        </row>
        <row r="61">
          <cell r="A61" t="str">
            <v>Electricité - Equateur</v>
          </cell>
          <cell r="B61">
            <v>0.14530000000000001</v>
          </cell>
          <cell r="C61" t="str">
            <v>IEA Emission Factors 2022 (2020)</v>
          </cell>
        </row>
        <row r="62">
          <cell r="A62" t="str">
            <v>Electricité - Érythrée</v>
          </cell>
          <cell r="B62">
            <v>0.8226</v>
          </cell>
          <cell r="C62" t="str">
            <v>IEA Emission Factors 2022 (2020)</v>
          </cell>
        </row>
        <row r="63">
          <cell r="A63" t="str">
            <v>Electricité - Espagne</v>
          </cell>
          <cell r="B63">
            <v>0.15330000000000002</v>
          </cell>
          <cell r="C63" t="str">
            <v>IEA Emission Factors 2022 (2020)</v>
          </cell>
        </row>
        <row r="64">
          <cell r="A64" t="str">
            <v>Electricité - Estonie</v>
          </cell>
          <cell r="B64">
            <v>0.49489999999999995</v>
          </cell>
          <cell r="C64" t="str">
            <v>IEA Emission Factors 2022 (2020)</v>
          </cell>
        </row>
        <row r="65">
          <cell r="A65" t="str">
            <v>Electricité - Eswatini</v>
          </cell>
          <cell r="B65">
            <v>0.15480000000000002</v>
          </cell>
          <cell r="C65" t="str">
            <v>IEA Emission Factors 2022 (2020)</v>
          </cell>
        </row>
        <row r="66">
          <cell r="A66" t="str">
            <v>Electricité - Etats-Unis</v>
          </cell>
          <cell r="B66">
            <v>0.35339999999999999</v>
          </cell>
          <cell r="C66" t="str">
            <v>IEA Emission Factors 2022 (2020)</v>
          </cell>
        </row>
        <row r="67">
          <cell r="A67" t="str">
            <v>Electricité - Etats-Unis - Moyenne côte ouest</v>
          </cell>
          <cell r="B67">
            <v>0.26301999999999998</v>
          </cell>
          <cell r="C67" t="str">
            <v>Electricitymaps.com (moyenne pondérée sur l'année 2024), extrait le 08/01/2025</v>
          </cell>
        </row>
        <row r="68">
          <cell r="A68" t="str">
            <v>Electricité - Etats-Unis - Moyenne centre</v>
          </cell>
          <cell r="B68">
            <v>0.44491000000000003</v>
          </cell>
          <cell r="C68" t="str">
            <v>Electricitymaps.com (moyenne pondérée sur l'année 2024), extrait le 08/01/2025</v>
          </cell>
        </row>
        <row r="69">
          <cell r="A69" t="str">
            <v>Electricité - Etats-Unis - Moyenne côte est</v>
          </cell>
          <cell r="B69">
            <v>0.38563999999999998</v>
          </cell>
          <cell r="C69" t="str">
            <v>Electricitymaps.com (moyenne pondérée sur l'année 2024), extrait le 08/01/2025</v>
          </cell>
        </row>
        <row r="70">
          <cell r="A70" t="str">
            <v>Electricité - Éthiopie</v>
          </cell>
          <cell r="B70">
            <v>2.9999999999999997E-4</v>
          </cell>
          <cell r="C70" t="str">
            <v>IEA Emission Factors 2022 (2020)</v>
          </cell>
        </row>
        <row r="71">
          <cell r="A71" t="str">
            <v>Electricité - Europe et Eurasie Non OCDE</v>
          </cell>
          <cell r="B71">
            <v>0.38439999999999996</v>
          </cell>
          <cell r="C71" t="str">
            <v>IEA Emission Factors 2022 (2020)</v>
          </cell>
        </row>
        <row r="72">
          <cell r="A72" t="str">
            <v>Electricité - Europe OCDE</v>
          </cell>
          <cell r="B72">
            <v>0.2175</v>
          </cell>
          <cell r="C72" t="str">
            <v>IEA Emission Factors 2022 (2020)</v>
          </cell>
        </row>
        <row r="73">
          <cell r="A73" t="str">
            <v>Electricité - Finlande</v>
          </cell>
          <cell r="B73">
            <v>7.2300000000000003E-2</v>
          </cell>
          <cell r="C73" t="str">
            <v>IEA Emission Factors 2022 (2020)</v>
          </cell>
        </row>
        <row r="74">
          <cell r="A74" t="str">
            <v>Electricité - France</v>
          </cell>
          <cell r="B74">
            <v>6.1100000000000002E-2</v>
          </cell>
          <cell r="C74" t="str">
            <v>IEA Emission Factors 2022 (2020)</v>
          </cell>
        </row>
        <row r="75">
          <cell r="A75" t="str">
            <v>Electricité - Gabon</v>
          </cell>
          <cell r="B75">
            <v>0.57920000000000005</v>
          </cell>
          <cell r="C75" t="str">
            <v>IEA Emission Factors 2022 (2020)</v>
          </cell>
        </row>
        <row r="76">
          <cell r="A76" t="str">
            <v>Electricité - Georgie</v>
          </cell>
          <cell r="B76">
            <v>0.1095</v>
          </cell>
          <cell r="C76" t="str">
            <v>IEA Emission Factors 2022 (2020)</v>
          </cell>
        </row>
        <row r="77">
          <cell r="A77" t="str">
            <v>Electricité - Ghana</v>
          </cell>
          <cell r="B77">
            <v>0.32280000000000003</v>
          </cell>
          <cell r="C77" t="str">
            <v>IEA Emission Factors 2022 (2020)</v>
          </cell>
        </row>
        <row r="78">
          <cell r="A78" t="str">
            <v>Electricité - Gibraltar</v>
          </cell>
          <cell r="B78">
            <v>0.50490000000000002</v>
          </cell>
          <cell r="C78" t="str">
            <v>IEA Emission Factors 2022 (2020)</v>
          </cell>
        </row>
        <row r="79">
          <cell r="A79" t="str">
            <v>Electricité - Grèce</v>
          </cell>
          <cell r="B79">
            <v>0.373</v>
          </cell>
          <cell r="C79" t="str">
            <v>IEA Emission Factors 2022 (2020)</v>
          </cell>
        </row>
        <row r="80">
          <cell r="A80" t="str">
            <v>Electricité - Guatemala</v>
          </cell>
          <cell r="B80">
            <v>0.28789999999999999</v>
          </cell>
          <cell r="C80" t="str">
            <v>IEA Emission Factors 2022 (2020)</v>
          </cell>
        </row>
        <row r="81">
          <cell r="A81" t="str">
            <v>Electricité - Guinée équatoriale</v>
          </cell>
          <cell r="B81">
            <v>0.3962</v>
          </cell>
          <cell r="C81" t="str">
            <v>IEA Emission Factors 2022 (2020)</v>
          </cell>
        </row>
        <row r="82">
          <cell r="A82" t="str">
            <v>Electricité - Guyanne</v>
          </cell>
          <cell r="B82">
            <v>0.81610000000000005</v>
          </cell>
          <cell r="C82" t="str">
            <v>IEA Emission Factors 2022 (2020)</v>
          </cell>
        </row>
        <row r="83">
          <cell r="A83" t="str">
            <v>Electricité - Haïti</v>
          </cell>
          <cell r="B83">
            <v>0.81520000000000004</v>
          </cell>
          <cell r="C83" t="str">
            <v>IEA Emission Factors 2022 (2020)</v>
          </cell>
        </row>
        <row r="84">
          <cell r="A84" t="str">
            <v>Electricité - Honduras</v>
          </cell>
          <cell r="B84">
            <v>0.32539999999999997</v>
          </cell>
          <cell r="C84" t="str">
            <v>IEA Emission Factors 2022 (2020)</v>
          </cell>
        </row>
        <row r="85">
          <cell r="A85" t="str">
            <v>Electricité - Hong Kong (Chine)</v>
          </cell>
          <cell r="B85">
            <v>0.6391</v>
          </cell>
          <cell r="C85" t="str">
            <v>IEA Emission Factors 2022 (2020)</v>
          </cell>
        </row>
        <row r="86">
          <cell r="A86" t="str">
            <v>Electricité - Hongrie</v>
          </cell>
          <cell r="B86">
            <v>0.21980000000000002</v>
          </cell>
          <cell r="C86" t="str">
            <v>IEA Emission Factors 2022 (2020)</v>
          </cell>
        </row>
        <row r="87">
          <cell r="A87" t="str">
            <v>Electricité - Inde</v>
          </cell>
          <cell r="B87">
            <v>0.68929999999999991</v>
          </cell>
          <cell r="C87" t="str">
            <v>IEA Emission Factors 2022 (2020)</v>
          </cell>
        </row>
        <row r="88">
          <cell r="A88" t="str">
            <v>Electricité - Indonésie</v>
          </cell>
          <cell r="B88">
            <v>0.77070000000000005</v>
          </cell>
          <cell r="C88" t="str">
            <v>IEA Emission Factors 2022 (2020)</v>
          </cell>
        </row>
        <row r="89">
          <cell r="A89" t="str">
            <v>Electricité - Irak</v>
          </cell>
          <cell r="B89">
            <v>0.66300000000000003</v>
          </cell>
          <cell r="C89" t="str">
            <v>IEA Emission Factors 2022 (2020)</v>
          </cell>
        </row>
        <row r="90">
          <cell r="A90" t="str">
            <v>Electricité - Irelande</v>
          </cell>
          <cell r="B90">
            <v>0.26569999999999999</v>
          </cell>
          <cell r="C90" t="str">
            <v>IEA Emission Factors 2022 (2020)</v>
          </cell>
        </row>
        <row r="91">
          <cell r="A91" t="str">
            <v>Electricité - Islande</v>
          </cell>
          <cell r="B91">
            <v>1E-4</v>
          </cell>
          <cell r="C91" t="str">
            <v>IEA Emission Factors 2022 (2020)</v>
          </cell>
        </row>
        <row r="92">
          <cell r="A92" t="str">
            <v>Electricité - Israël</v>
          </cell>
          <cell r="B92">
            <v>0.46039999999999998</v>
          </cell>
          <cell r="C92" t="str">
            <v>IEA Emission Factors 2022 (2020)</v>
          </cell>
        </row>
        <row r="93">
          <cell r="A93" t="str">
            <v>Electricité - Italie</v>
          </cell>
          <cell r="B93">
            <v>0.26469999999999999</v>
          </cell>
          <cell r="C93" t="str">
            <v>IEA Emission Factors 2022 (2020)</v>
          </cell>
        </row>
        <row r="94">
          <cell r="A94" t="str">
            <v>Electricité - Jamaïque</v>
          </cell>
          <cell r="B94">
            <v>0.4869</v>
          </cell>
          <cell r="C94" t="str">
            <v>IEA Emission Factors 2022 (2020)</v>
          </cell>
        </row>
        <row r="95">
          <cell r="A95" t="str">
            <v>Electricité - Japon</v>
          </cell>
          <cell r="B95">
            <v>0.47610000000000002</v>
          </cell>
          <cell r="C95" t="str">
            <v>IEA Emission Factors 2022 (2020)</v>
          </cell>
        </row>
        <row r="96">
          <cell r="A96" t="str">
            <v>Electricité - Jordanie</v>
          </cell>
          <cell r="B96">
            <v>0.39069999999999999</v>
          </cell>
          <cell r="C96" t="str">
            <v>IEA Emission Factors 2022 (2020)</v>
          </cell>
        </row>
        <row r="97">
          <cell r="A97" t="str">
            <v>Electricité - Kazakhstan</v>
          </cell>
          <cell r="B97">
            <v>0.57299999999999995</v>
          </cell>
          <cell r="C97" t="str">
            <v>IEA Emission Factors 2022 (2020)</v>
          </cell>
        </row>
        <row r="98">
          <cell r="A98" t="str">
            <v>Electricité - Kenya</v>
          </cell>
          <cell r="B98">
            <v>6.0999999999999999E-2</v>
          </cell>
          <cell r="C98" t="str">
            <v>IEA Emission Factors 2022 (2020)</v>
          </cell>
        </row>
        <row r="99">
          <cell r="A99" t="str">
            <v>Electricité - Kirghizistan</v>
          </cell>
          <cell r="B99">
            <v>5.4700000000000006E-2</v>
          </cell>
          <cell r="C99" t="str">
            <v>IEA Emission Factors 2022 (2020)</v>
          </cell>
        </row>
        <row r="100">
          <cell r="A100" t="str">
            <v>Electricité - Korea</v>
          </cell>
          <cell r="B100">
            <v>0.46529999999999999</v>
          </cell>
          <cell r="C100" t="str">
            <v>IEA Emission Factors 2022 (2020)</v>
          </cell>
        </row>
        <row r="101">
          <cell r="A101" t="str">
            <v>Electricité - Kosovo</v>
          </cell>
          <cell r="B101">
            <v>0.95429999999999993</v>
          </cell>
          <cell r="C101" t="str">
            <v>IEA Emission Factors 2022 (2020)</v>
          </cell>
        </row>
        <row r="102">
          <cell r="A102" t="str">
            <v>Electricité - Koweït</v>
          </cell>
          <cell r="B102">
            <v>0.61460000000000004</v>
          </cell>
          <cell r="C102" t="str">
            <v>IEA Emission Factors 2022 (2020)</v>
          </cell>
        </row>
        <row r="103">
          <cell r="A103" t="str">
            <v>Electricité - Laos</v>
          </cell>
          <cell r="B103">
            <v>0.34339999999999998</v>
          </cell>
          <cell r="C103" t="str">
            <v>IEA Emission Factors 2022 (2020)</v>
          </cell>
        </row>
        <row r="104">
          <cell r="A104" t="str">
            <v>Electricité - Lettonie</v>
          </cell>
          <cell r="B104">
            <v>0.1108</v>
          </cell>
          <cell r="C104" t="str">
            <v>IEA Emission Factors 2022 (2020)</v>
          </cell>
        </row>
        <row r="105">
          <cell r="A105" t="str">
            <v>Electricité - Liban</v>
          </cell>
          <cell r="B105">
            <v>0.70699999999999996</v>
          </cell>
          <cell r="C105" t="str">
            <v>IEA Emission Factors 2022 (2020)</v>
          </cell>
        </row>
        <row r="106">
          <cell r="A106" t="str">
            <v>Electricité - Libye</v>
          </cell>
          <cell r="B106">
            <v>0.63090000000000002</v>
          </cell>
          <cell r="C106" t="str">
            <v>IEA Emission Factors 2022 (2020)</v>
          </cell>
        </row>
        <row r="107">
          <cell r="A107" t="str">
            <v>Electricité - Lituanie</v>
          </cell>
          <cell r="B107">
            <v>0.14899999999999999</v>
          </cell>
          <cell r="C107" t="str">
            <v>IEA Emission Factors 2022 (2020)</v>
          </cell>
        </row>
        <row r="108">
          <cell r="A108" t="str">
            <v>Electricité - Luxembourg</v>
          </cell>
          <cell r="B108">
            <v>0.10779999999999999</v>
          </cell>
          <cell r="C108" t="str">
            <v>IEA Emission Factors 2022 (2020)</v>
          </cell>
        </row>
        <row r="109">
          <cell r="A109" t="str">
            <v>Electricité - Macédonie</v>
          </cell>
          <cell r="B109">
            <v>0.63400000000000001</v>
          </cell>
          <cell r="C109" t="str">
            <v>IEA Emission Factors 2022 (2020)</v>
          </cell>
        </row>
        <row r="110">
          <cell r="A110" t="str">
            <v>Electricité - Madagascar</v>
          </cell>
          <cell r="B110">
            <v>0.55379999999999996</v>
          </cell>
          <cell r="C110" t="str">
            <v>IEA Emission Factors 2022 (2020)</v>
          </cell>
        </row>
        <row r="111">
          <cell r="A111" t="str">
            <v>Electricité - Malaisie</v>
          </cell>
          <cell r="B111">
            <v>0.65100000000000002</v>
          </cell>
          <cell r="C111" t="str">
            <v>IEA Emission Factors 2022 (2020)</v>
          </cell>
        </row>
        <row r="112">
          <cell r="A112" t="str">
            <v>Electricité - Malte</v>
          </cell>
          <cell r="B112">
            <v>0.3831</v>
          </cell>
          <cell r="C112" t="str">
            <v>IEA Emission Factors 2022 (2020)</v>
          </cell>
        </row>
        <row r="113">
          <cell r="A113" t="str">
            <v>Electricité - Maroc</v>
          </cell>
          <cell r="B113">
            <v>0.71589999999999998</v>
          </cell>
          <cell r="C113" t="str">
            <v>IEA Emission Factors 2022 (2020)</v>
          </cell>
        </row>
        <row r="114">
          <cell r="A114" t="str">
            <v>Electricité - Maurice</v>
          </cell>
          <cell r="B114">
            <v>0.75979999999999992</v>
          </cell>
          <cell r="C114" t="str">
            <v>IEA Emission Factors 2022 (2020)</v>
          </cell>
        </row>
        <row r="115">
          <cell r="A115" t="str">
            <v>Electricité - Mexique</v>
          </cell>
          <cell r="B115">
            <v>0.39860000000000001</v>
          </cell>
          <cell r="C115" t="str">
            <v>IEA Emission Factors 2022 (2020)</v>
          </cell>
        </row>
        <row r="116">
          <cell r="A116" t="str">
            <v>Electricité - Moldavie</v>
          </cell>
          <cell r="B116">
            <v>0.49430000000000002</v>
          </cell>
          <cell r="C116" t="str">
            <v>IEA Emission Factors 2022 (2020)</v>
          </cell>
        </row>
        <row r="117">
          <cell r="A117" t="str">
            <v>Electricité - Monde</v>
          </cell>
          <cell r="B117">
            <v>0.45910000000000001</v>
          </cell>
          <cell r="C117" t="str">
            <v>IEA Emission Factors 2022 (2020)</v>
          </cell>
        </row>
        <row r="118">
          <cell r="A118" t="str">
            <v>Electricité - Mongolie</v>
          </cell>
          <cell r="B118">
            <v>1.0897000000000001</v>
          </cell>
          <cell r="C118" t="str">
            <v>IEA Emission Factors 2022 (2020)</v>
          </cell>
        </row>
        <row r="119">
          <cell r="A119" t="str">
            <v>Electricité - Monténégro</v>
          </cell>
          <cell r="B119">
            <v>0.47099999999999997</v>
          </cell>
          <cell r="C119" t="str">
            <v>IEA Emission Factors 2022 (2020)</v>
          </cell>
        </row>
        <row r="120">
          <cell r="A120" t="str">
            <v>Electricité - Moyen-Orient</v>
          </cell>
          <cell r="B120">
            <v>0.56210000000000004</v>
          </cell>
          <cell r="C120" t="str">
            <v>IEA Emission Factors 2022 (2020)</v>
          </cell>
        </row>
        <row r="121">
          <cell r="A121" t="str">
            <v>Electricité - Mozambique</v>
          </cell>
          <cell r="B121">
            <v>7.8099999999999989E-2</v>
          </cell>
          <cell r="C121" t="str">
            <v>IEA Emission Factors 2022 (2020)</v>
          </cell>
        </row>
        <row r="122">
          <cell r="A122" t="str">
            <v>Electricité - Namibie</v>
          </cell>
          <cell r="B122">
            <v>4.3900000000000002E-2</v>
          </cell>
          <cell r="C122" t="str">
            <v>IEA Emission Factors 2022 (2020)</v>
          </cell>
        </row>
        <row r="123">
          <cell r="A123" t="str">
            <v>Electricité - Népal</v>
          </cell>
          <cell r="B123">
            <v>8.4000000000000005E-2</v>
          </cell>
          <cell r="C123" t="str">
            <v>Base Empreinte 2023</v>
          </cell>
        </row>
        <row r="124">
          <cell r="A124" t="str">
            <v>Electricité - Nicaragua</v>
          </cell>
          <cell r="B124">
            <v>0.22469999999999998</v>
          </cell>
          <cell r="C124" t="str">
            <v>IEA Emission Factors 2022 (2020)</v>
          </cell>
        </row>
        <row r="125">
          <cell r="A125" t="str">
            <v>Electricité - Niger</v>
          </cell>
          <cell r="B125">
            <v>1.0158</v>
          </cell>
          <cell r="C125" t="str">
            <v>IEA Emission Factors 2022 (2020)</v>
          </cell>
        </row>
        <row r="126">
          <cell r="A126" t="str">
            <v>Electricité - Nigéria</v>
          </cell>
          <cell r="B126">
            <v>0.41739999999999999</v>
          </cell>
          <cell r="C126" t="str">
            <v>IEA Emission Factors 2022 (2020)</v>
          </cell>
        </row>
        <row r="127">
          <cell r="A127" t="str">
            <v>Electricité - Norvège</v>
          </cell>
          <cell r="B127">
            <v>6.4999999999999997E-3</v>
          </cell>
          <cell r="C127" t="str">
            <v>IEA Emission Factors 2022 (2020)</v>
          </cell>
        </row>
        <row r="128">
          <cell r="A128" t="str">
            <v>Electricité - Nouvelle Zélande</v>
          </cell>
          <cell r="B128">
            <v>0.12940000000000002</v>
          </cell>
          <cell r="C128" t="str">
            <v>IEA Emission Factors 2022 (2020)</v>
          </cell>
        </row>
        <row r="129">
          <cell r="A129" t="str">
            <v>Electricité - Oman</v>
          </cell>
          <cell r="B129">
            <v>0.39119999999999999</v>
          </cell>
          <cell r="C129" t="str">
            <v>IEA Emission Factors 2022 (2020)</v>
          </cell>
        </row>
        <row r="130">
          <cell r="A130" t="str">
            <v>Electricité - Ouganda</v>
          </cell>
          <cell r="B130">
            <v>1.14E-2</v>
          </cell>
          <cell r="C130" t="str">
            <v>IEA Emission Factors 2022 (2020)</v>
          </cell>
        </row>
        <row r="131">
          <cell r="A131" t="str">
            <v>Electricité - Ouzbékistan</v>
          </cell>
          <cell r="B131">
            <v>0.46860000000000002</v>
          </cell>
          <cell r="C131" t="str">
            <v>IEA Emission Factors 2022 (2020)</v>
          </cell>
        </row>
        <row r="132">
          <cell r="A132" t="str">
            <v>Electricité - Pakistan</v>
          </cell>
          <cell r="B132">
            <v>0.39450000000000002</v>
          </cell>
          <cell r="C132" t="str">
            <v>IEA Emission Factors 2022 (2020)</v>
          </cell>
        </row>
        <row r="133">
          <cell r="A133" t="str">
            <v>Electricité - Panama</v>
          </cell>
          <cell r="B133">
            <v>0.32969999999999999</v>
          </cell>
          <cell r="C133" t="str">
            <v>IEA Emission Factors 2022 (2020)</v>
          </cell>
        </row>
        <row r="134">
          <cell r="A134" t="str">
            <v>Electricité - Paraguay</v>
          </cell>
          <cell r="B134">
            <v>0.24199999999999999</v>
          </cell>
          <cell r="C134" t="str">
            <v>Base Empreinte 2023</v>
          </cell>
        </row>
        <row r="135">
          <cell r="A135" t="str">
            <v>Electricité - Pays-Bas</v>
          </cell>
          <cell r="B135">
            <v>0.30180000000000001</v>
          </cell>
          <cell r="C135" t="str">
            <v>IEA Emission Factors 2022 (2020)</v>
          </cell>
        </row>
        <row r="136">
          <cell r="A136" t="str">
            <v>Electricité - Pérou</v>
          </cell>
          <cell r="B136">
            <v>0.1772</v>
          </cell>
          <cell r="C136" t="str">
            <v>IEA Emission Factors 2022 (2020)</v>
          </cell>
        </row>
        <row r="137">
          <cell r="A137" t="str">
            <v>Electricité - Philippines</v>
          </cell>
          <cell r="B137">
            <v>0.70840000000000003</v>
          </cell>
          <cell r="C137" t="str">
            <v>IEA Emission Factors 2022 (2020)</v>
          </cell>
        </row>
        <row r="138">
          <cell r="A138" t="str">
            <v>Electricité - Pologne</v>
          </cell>
          <cell r="B138">
            <v>0.62279999999999991</v>
          </cell>
          <cell r="C138" t="str">
            <v>IEA Emission Factors 2022 (2020)</v>
          </cell>
        </row>
        <row r="139">
          <cell r="A139" t="str">
            <v>Electricité - Portugal</v>
          </cell>
          <cell r="B139">
            <v>0.184</v>
          </cell>
          <cell r="C139" t="str">
            <v>IEA Emission Factors 2022 (2020)</v>
          </cell>
        </row>
        <row r="140">
          <cell r="A140" t="str">
            <v>Electricité - Qatar</v>
          </cell>
          <cell r="B140">
            <v>0.4849</v>
          </cell>
          <cell r="C140" t="str">
            <v>IEA Emission Factors 2022 (2020)</v>
          </cell>
        </row>
        <row r="141">
          <cell r="A141" t="str">
            <v>Electricité - République démocratique du Congo</v>
          </cell>
          <cell r="B141">
            <v>4.0000000000000002E-4</v>
          </cell>
          <cell r="C141" t="str">
            <v>IEA Emission Factors 2022 (2020)</v>
          </cell>
        </row>
        <row r="142">
          <cell r="A142" t="str">
            <v>Electricité - République Dominicaine</v>
          </cell>
          <cell r="B142">
            <v>0.53260000000000007</v>
          </cell>
          <cell r="C142" t="str">
            <v>IEA Emission Factors 2022 (2020)</v>
          </cell>
        </row>
        <row r="143">
          <cell r="A143" t="str">
            <v>Electricité - République du Congo</v>
          </cell>
          <cell r="B143">
            <v>0.58050000000000002</v>
          </cell>
          <cell r="C143" t="str">
            <v>IEA Emission Factors 2022 (2020)</v>
          </cell>
        </row>
        <row r="144">
          <cell r="A144" t="str">
            <v>Electricité - République Islamique d'Iran</v>
          </cell>
          <cell r="B144">
            <v>0.4919</v>
          </cell>
          <cell r="C144" t="str">
            <v>IEA Emission Factors 2022 (2020)</v>
          </cell>
        </row>
        <row r="145">
          <cell r="A145" t="str">
            <v>Electricité - République Tchèque</v>
          </cell>
          <cell r="B145">
            <v>0.40970000000000001</v>
          </cell>
          <cell r="C145" t="str">
            <v>IEA Emission Factors 2022 (2020)</v>
          </cell>
        </row>
        <row r="146">
          <cell r="A146" t="str">
            <v>Electricité - Roumanie</v>
          </cell>
          <cell r="B146">
            <v>0.27310000000000001</v>
          </cell>
          <cell r="C146" t="str">
            <v>IEA Emission Factors 2022 (2020)</v>
          </cell>
        </row>
        <row r="147">
          <cell r="A147" t="str">
            <v>Electricité - Royaume-Uni</v>
          </cell>
          <cell r="B147">
            <v>0.19319999999999998</v>
          </cell>
          <cell r="C147" t="str">
            <v>IEA Emission Factors 2022 (2020)</v>
          </cell>
        </row>
        <row r="148">
          <cell r="A148" t="str">
            <v>Electricité - Russie</v>
          </cell>
          <cell r="B148">
            <v>0.35899999999999999</v>
          </cell>
          <cell r="C148" t="str">
            <v>IEA Emission Factors 2022 (2020)</v>
          </cell>
        </row>
        <row r="149">
          <cell r="A149" t="str">
            <v>Electricité - Rwanda</v>
          </cell>
          <cell r="B149">
            <v>0.25159999999999999</v>
          </cell>
          <cell r="C149" t="str">
            <v>IEA Emission Factors 2022 (2020)</v>
          </cell>
        </row>
        <row r="150">
          <cell r="A150" t="str">
            <v>Electricité - Sénégal</v>
          </cell>
          <cell r="B150">
            <v>0.55649999999999999</v>
          </cell>
          <cell r="C150" t="str">
            <v>IEA Emission Factors 2022 (2020)</v>
          </cell>
        </row>
        <row r="151">
          <cell r="A151" t="str">
            <v>Electricité - Serbie</v>
          </cell>
          <cell r="B151">
            <v>0.76379999999999992</v>
          </cell>
          <cell r="C151" t="str">
            <v>IEA Emission Factors 2022 (2020)</v>
          </cell>
        </row>
        <row r="152">
          <cell r="A152" t="str">
            <v>Electricité - Singapour</v>
          </cell>
          <cell r="B152">
            <v>0.3841</v>
          </cell>
          <cell r="C152" t="str">
            <v>IEA Emission Factors 2022 (2020)</v>
          </cell>
        </row>
        <row r="153">
          <cell r="A153" t="str">
            <v>Electricité - Slovaquie</v>
          </cell>
          <cell r="B153">
            <v>0.12940000000000002</v>
          </cell>
          <cell r="C153" t="str">
            <v>IEA Emission Factors 2022 (2020)</v>
          </cell>
        </row>
        <row r="154">
          <cell r="A154" t="str">
            <v>Electricité - Slovénie</v>
          </cell>
          <cell r="B154">
            <v>0.22790000000000002</v>
          </cell>
          <cell r="C154" t="str">
            <v>IEA Emission Factors 2022 (2020)</v>
          </cell>
        </row>
        <row r="155">
          <cell r="A155" t="str">
            <v>Electricité - Soudan</v>
          </cell>
          <cell r="B155">
            <v>0.30569999999999997</v>
          </cell>
          <cell r="C155" t="str">
            <v>IEA Emission Factors 2022 (2020)</v>
          </cell>
        </row>
        <row r="156">
          <cell r="A156" t="str">
            <v>Electricité - Soudan du Sud</v>
          </cell>
          <cell r="B156">
            <v>0.84139999999999993</v>
          </cell>
          <cell r="C156" t="str">
            <v>IEA Emission Factors 2022 (2020)</v>
          </cell>
        </row>
        <row r="157">
          <cell r="A157" t="str">
            <v>Electricité - Sri Lanka</v>
          </cell>
          <cell r="B157">
            <v>0.60570000000000002</v>
          </cell>
          <cell r="C157" t="str">
            <v>IEA Emission Factors 2022 (2020)</v>
          </cell>
        </row>
        <row r="158">
          <cell r="A158" t="str">
            <v>Electricité - Suède</v>
          </cell>
          <cell r="B158">
            <v>1.03E-2</v>
          </cell>
          <cell r="C158" t="str">
            <v>IEA Emission Factors 2022 (2020)</v>
          </cell>
        </row>
        <row r="159">
          <cell r="A159" t="str">
            <v>Electricité - Suisse</v>
          </cell>
          <cell r="B159">
            <v>2.4300000000000002E-2</v>
          </cell>
          <cell r="C159" t="str">
            <v>IEA Emission Factors 2022 (2020)</v>
          </cell>
        </row>
        <row r="160">
          <cell r="A160" t="str">
            <v>Electricité - Suriname</v>
          </cell>
          <cell r="B160">
            <v>0.52170000000000005</v>
          </cell>
          <cell r="C160" t="str">
            <v>IEA Emission Factors 2022 (2020)</v>
          </cell>
        </row>
        <row r="161">
          <cell r="A161" t="str">
            <v>Electricité - Syrie</v>
          </cell>
          <cell r="B161">
            <v>0.66949999999999998</v>
          </cell>
          <cell r="C161" t="str">
            <v>IEA Emission Factors 2022 (2020)</v>
          </cell>
        </row>
        <row r="162">
          <cell r="A162" t="str">
            <v>Electricité - Taïwan</v>
          </cell>
          <cell r="B162">
            <v>0.54600000000000004</v>
          </cell>
          <cell r="C162" t="str">
            <v>IEA Emission Factors 2022 (2020)</v>
          </cell>
        </row>
        <row r="163">
          <cell r="A163" t="str">
            <v>Electricité - Tajikistan</v>
          </cell>
          <cell r="B163">
            <v>7.17E-2</v>
          </cell>
          <cell r="C163" t="str">
            <v>IEA Emission Factors 2022 (2020)</v>
          </cell>
        </row>
        <row r="164">
          <cell r="A164" t="str">
            <v>Electricité - Tanzanie</v>
          </cell>
          <cell r="B164">
            <v>0.33489999999999998</v>
          </cell>
          <cell r="C164" t="str">
            <v>IEA Emission Factors 2022 (2020)</v>
          </cell>
        </row>
        <row r="165">
          <cell r="A165" t="str">
            <v>Electricité - Thaïlande</v>
          </cell>
          <cell r="B165">
            <v>0.4718</v>
          </cell>
          <cell r="C165" t="str">
            <v>IEA Emission Factors 2022 (2020)</v>
          </cell>
        </row>
        <row r="166">
          <cell r="A166" t="str">
            <v>Electricité - Togo</v>
          </cell>
          <cell r="B166">
            <v>0.33110000000000001</v>
          </cell>
          <cell r="C166" t="str">
            <v>IEA Emission Factors 2022 (2020)</v>
          </cell>
        </row>
        <row r="167">
          <cell r="A167" t="str">
            <v>Electricité - Total OCDE</v>
          </cell>
          <cell r="B167">
            <v>0.32100000000000001</v>
          </cell>
          <cell r="C167" t="str">
            <v>IEA Emission Factors 2022 (2020)</v>
          </cell>
        </row>
        <row r="168">
          <cell r="A168" t="str">
            <v>Electricité - Trinité-et-Tobago</v>
          </cell>
          <cell r="B168">
            <v>0.52600000000000002</v>
          </cell>
          <cell r="C168" t="str">
            <v>IEA Emission Factors 2022 (2020)</v>
          </cell>
        </row>
        <row r="169">
          <cell r="A169" t="str">
            <v>Electricité - Tunisie</v>
          </cell>
          <cell r="B169">
            <v>0.4234</v>
          </cell>
          <cell r="C169" t="str">
            <v>IEA Emission Factors 2022 (2020)</v>
          </cell>
        </row>
        <row r="170">
          <cell r="A170" t="str">
            <v>Electricité - Turkménistan</v>
          </cell>
          <cell r="B170">
            <v>0.69879999999999998</v>
          </cell>
          <cell r="C170" t="str">
            <v>IEA Emission Factors 2022 (2020)</v>
          </cell>
        </row>
        <row r="171">
          <cell r="A171" t="str">
            <v>Electricité - Turquie</v>
          </cell>
          <cell r="B171">
            <v>0.41199999999999998</v>
          </cell>
          <cell r="C171" t="str">
            <v>IEA Emission Factors 2022 (2020)</v>
          </cell>
        </row>
        <row r="172">
          <cell r="A172" t="str">
            <v>Electricité - Ukraine</v>
          </cell>
          <cell r="B172">
            <v>0.33300000000000002</v>
          </cell>
          <cell r="C172" t="str">
            <v>IEA Emission Factors 2022 (2020)</v>
          </cell>
        </row>
        <row r="173">
          <cell r="A173" t="str">
            <v>Electricité - Union Européenne</v>
          </cell>
          <cell r="B173">
            <v>0.25340000000000001</v>
          </cell>
          <cell r="C173" t="str">
            <v>IEA Emission Factors 2022 (2020)</v>
          </cell>
        </row>
        <row r="174">
          <cell r="A174" t="str">
            <v>Electricité - Uruguay</v>
          </cell>
          <cell r="B174">
            <v>3.9299999999999995E-2</v>
          </cell>
          <cell r="C174" t="str">
            <v>IEA Emission Factors 2022 (2020)</v>
          </cell>
        </row>
        <row r="175">
          <cell r="A175" t="str">
            <v>Electricité - Vénézuela</v>
          </cell>
          <cell r="B175">
            <v>9.5799999999999996E-2</v>
          </cell>
          <cell r="C175" t="str">
            <v>IEA Emission Factors 2022 (2020)</v>
          </cell>
        </row>
        <row r="176">
          <cell r="A176" t="str">
            <v>Electricité - Viêt Nam</v>
          </cell>
          <cell r="B176">
            <v>0.62839999999999996</v>
          </cell>
          <cell r="C176" t="str">
            <v>IEA Emission Factors 2022 (2020)</v>
          </cell>
        </row>
        <row r="177">
          <cell r="A177" t="str">
            <v>Electricité - Yémen</v>
          </cell>
          <cell r="B177">
            <v>0.64749999999999996</v>
          </cell>
          <cell r="C177" t="str">
            <v>IEA Emission Factors 2022 (2020)</v>
          </cell>
        </row>
        <row r="178">
          <cell r="A178" t="str">
            <v>Electricité - Zambie</v>
          </cell>
          <cell r="B178">
            <v>0.15830000000000002</v>
          </cell>
          <cell r="C178" t="str">
            <v>IEA Emission Factors 2022 (2020)</v>
          </cell>
        </row>
        <row r="179">
          <cell r="A179" t="str">
            <v>Electricité - Zimbabwe</v>
          </cell>
          <cell r="B179">
            <v>0.5727000000000001</v>
          </cell>
          <cell r="C179" t="str">
            <v>IEA Emission Factors 2022 (2020)</v>
          </cell>
        </row>
      </sheetData>
      <sheetData sheetId="2">
        <row r="302">
          <cell r="C302">
            <v>0.5429299904228736</v>
          </cell>
        </row>
        <row r="311">
          <cell r="B311" t="str">
            <v>Tubulure à Oxygène à Renflement - 1m - UU</v>
          </cell>
          <cell r="C311">
            <v>0.10827818218132891</v>
          </cell>
        </row>
      </sheetData>
      <sheetData sheetId="3">
        <row r="302">
          <cell r="C302">
            <v>0.35117092767749891</v>
          </cell>
        </row>
        <row r="311">
          <cell r="B311" t="str">
            <v>Sonde Aspi SS Œil CH14 - UU</v>
          </cell>
          <cell r="C311">
            <v>7.6240698268415896E-2</v>
          </cell>
        </row>
      </sheetData>
      <sheetData sheetId="4" refreshError="1"/>
      <sheetData sheetId="5">
        <row r="302">
          <cell r="C302">
            <v>0.31838481066785806</v>
          </cell>
        </row>
        <row r="311">
          <cell r="B311" t="str">
            <v>JO24 MANOMETRE CONTROL INFLATOR 68MM MONITOR AVEC VALVE DE DEGONFLAGE</v>
          </cell>
          <cell r="C311">
            <v>1.5475679948623688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 t="str">
            <v>Facteurs d'émissions Dispositifs médicaux</v>
          </cell>
        </row>
        <row r="11">
          <cell r="C11" t="str">
            <v>Libellé dispositif médical</v>
          </cell>
          <cell r="D11" t="str">
            <v>kgCO2e/unité</v>
          </cell>
          <cell r="E11" t="str">
            <v>Source</v>
          </cell>
          <cell r="F11" t="str">
            <v>Incertitude</v>
          </cell>
        </row>
        <row r="12">
          <cell r="C12" t="str">
            <v>Agrafeuse cutanée Visistat UU 35 agrafes,
modèle W - 528235 - DAS - UU</v>
          </cell>
          <cell r="D12">
            <v>0.7481745854306463</v>
          </cell>
          <cell r="E12" t="str">
            <v>APHP</v>
          </cell>
          <cell r="F12">
            <v>0.28322395543777196</v>
          </cell>
        </row>
        <row r="13">
          <cell r="C13" t="str">
            <v>Agrafeuse cutanée Visistat UU 35 agrafes,
modèle W - 528235 - UU</v>
          </cell>
          <cell r="D13">
            <v>0.6999718054306463</v>
          </cell>
          <cell r="E13" t="str">
            <v>APHP</v>
          </cell>
          <cell r="F13">
            <v>0.29887096819745707</v>
          </cell>
        </row>
        <row r="14">
          <cell r="C14" t="str">
            <v>Aiguille de transfert de sécurité Blunt sans filtre 18G 40 mm - 110022 - DAS - UU</v>
          </cell>
          <cell r="D14">
            <v>3.3856137541603333E-2</v>
          </cell>
          <cell r="E14" t="str">
            <v>APHP</v>
          </cell>
          <cell r="F14">
            <v>0.20233515841221103</v>
          </cell>
        </row>
        <row r="15">
          <cell r="C15" t="str">
            <v>Aiguille ponction lombaire pointe Quicke Spinocan 22G 90 mm connectique Luer - 4507908 - DAS - UU</v>
          </cell>
          <cell r="D15">
            <v>9.3674695064493149E-2</v>
          </cell>
          <cell r="E15" t="str">
            <v>APHP</v>
          </cell>
          <cell r="F15">
            <v>0.35512937268848538</v>
          </cell>
        </row>
        <row r="16">
          <cell r="C16" t="str">
            <v>Alèse protection usage unique 60 x 90 cm - 254118 - UU</v>
          </cell>
          <cell r="D16">
            <v>0.25431128528224428</v>
          </cell>
          <cell r="E16" t="str">
            <v>APHP</v>
          </cell>
          <cell r="F16">
            <v>0.22540426297598057</v>
          </cell>
        </row>
        <row r="17">
          <cell r="C17" t="str">
            <v>Ambu aScope 4 Broncho Regular - 477001000 - DEEE - UU</v>
          </cell>
          <cell r="D17">
            <v>2.6989822497975164</v>
          </cell>
          <cell r="E17" t="str">
            <v>APHP</v>
          </cell>
          <cell r="F17">
            <v>0.29899784766173299</v>
          </cell>
        </row>
        <row r="18">
          <cell r="C18" t="str">
            <v>Bande velcro adhésive 2,5 x 24 cm UU - 33127 - DAS - UU</v>
          </cell>
          <cell r="D18">
            <v>0.19247604658858869</v>
          </cell>
          <cell r="E18" t="str">
            <v>APHP</v>
          </cell>
          <cell r="F18">
            <v>0.34429521914153632</v>
          </cell>
        </row>
        <row r="19">
          <cell r="C19" t="str">
            <v>Bande velcro adhésive 2,5 x 24 cm UU - 33127 - UU</v>
          </cell>
          <cell r="D19">
            <v>0.1836397985885887</v>
          </cell>
          <cell r="E19" t="str">
            <v>APHP</v>
          </cell>
          <cell r="F19">
            <v>0.35820041768543842</v>
          </cell>
        </row>
        <row r="20">
          <cell r="C20" t="str">
            <v>Bistouri de sécurité Lame 15 - BA815SU - DAS - UU</v>
          </cell>
          <cell r="D20">
            <v>6.0011263549068085E-2</v>
          </cell>
          <cell r="E20" t="str">
            <v>APHP</v>
          </cell>
          <cell r="F20">
            <v>0.25865648572882688</v>
          </cell>
        </row>
        <row r="21">
          <cell r="C21" t="str">
            <v>Bocal d'aspiration 1 L réutilisable - FI57308</v>
          </cell>
          <cell r="D21">
            <v>2.5781238046989721</v>
          </cell>
          <cell r="E21" t="str">
            <v>APHP</v>
          </cell>
          <cell r="F21">
            <v>0.50186795982128363</v>
          </cell>
        </row>
        <row r="22">
          <cell r="C22" t="str">
            <v>Bocal d'aspiration 1 L réutilisable - FI57308 - 300 utilisations</v>
          </cell>
          <cell r="D22">
            <v>8.5937460156632409E-3</v>
          </cell>
          <cell r="E22" t="str">
            <v>APHP</v>
          </cell>
          <cell r="F22">
            <v>0.50186795982128363</v>
          </cell>
        </row>
        <row r="23">
          <cell r="C23" t="str">
            <v>Bocal d'aspiration 3 L réutilisable - FI57348</v>
          </cell>
          <cell r="D23">
            <v>5.114564760399019</v>
          </cell>
          <cell r="E23" t="str">
            <v>APHP</v>
          </cell>
          <cell r="F23">
            <v>0.50090445361992653</v>
          </cell>
        </row>
        <row r="24">
          <cell r="C24" t="str">
            <v>Bocal d'aspiration 3 L réutilisable - FI57348 - 300 utilisations</v>
          </cell>
          <cell r="D24">
            <v>1.7048549201330063E-2</v>
          </cell>
          <cell r="E24" t="str">
            <v>APHP</v>
          </cell>
          <cell r="F24">
            <v>0.50090445361992653</v>
          </cell>
        </row>
        <row r="25">
          <cell r="C25" t="str">
            <v>Boîte de 100 gants d'examen en PVC stretch non stérile non poudré - Exasyntil - Moyen - 44104 - UU</v>
          </cell>
          <cell r="D25">
            <v>3.7714035822145484</v>
          </cell>
          <cell r="E25" t="str">
            <v>APHP</v>
          </cell>
          <cell r="F25">
            <v>0.53389422826928101</v>
          </cell>
        </row>
        <row r="26">
          <cell r="C26" t="str">
            <v>Boîte de 100 gants micro-touch nitrile non stériles non poudrés t. medium 7/8 - 700103 - UU</v>
          </cell>
          <cell r="D26">
            <v>3.9582149396690913</v>
          </cell>
          <cell r="E26" t="str">
            <v>APHP</v>
          </cell>
          <cell r="F26">
            <v>0.46026635894610002</v>
          </cell>
        </row>
        <row r="27">
          <cell r="C27" t="str">
            <v>Boîtier protecteur de robinet 3 voies - 200006 - UU</v>
          </cell>
          <cell r="D27">
            <v>0.10351144380475984</v>
          </cell>
          <cell r="E27" t="str">
            <v>APHP</v>
          </cell>
          <cell r="F27">
            <v>0.2849495113241392</v>
          </cell>
        </row>
        <row r="28">
          <cell r="C28" t="str">
            <v>Bouchon double Luer Lock mâle-femelle - 988800 - DAS - UU</v>
          </cell>
          <cell r="D28">
            <v>1.7357131202262208E-2</v>
          </cell>
          <cell r="E28" t="str">
            <v>APHP</v>
          </cell>
          <cell r="F28">
            <v>0.2931235697878109</v>
          </cell>
        </row>
        <row r="29">
          <cell r="C29" t="str">
            <v>Bouchon double Luer Lock mâle-femelle - 988800 - UU</v>
          </cell>
          <cell r="D29">
            <v>1.6660881202262209E-2</v>
          </cell>
          <cell r="E29" t="str">
            <v>APHP</v>
          </cell>
          <cell r="F29">
            <v>0.30256290396957841</v>
          </cell>
        </row>
        <row r="30">
          <cell r="C30" t="str">
            <v>Brosse chirurgicale sèche UU stérile - 201971 - DAS - UU</v>
          </cell>
          <cell r="D30">
            <v>0.25016495026819269</v>
          </cell>
          <cell r="E30" t="str">
            <v>APHP</v>
          </cell>
          <cell r="F30">
            <v>0.46894020770279737</v>
          </cell>
        </row>
        <row r="31">
          <cell r="C31" t="str">
            <v>Câble lumière froide - M5017 - DEEE - Hors consommation électrique - 50 utilisations</v>
          </cell>
          <cell r="D31">
            <v>5.8417695192561438E-2</v>
          </cell>
          <cell r="E31" t="str">
            <v>APHP</v>
          </cell>
          <cell r="F31">
            <v>0.49204754536232126</v>
          </cell>
        </row>
        <row r="32">
          <cell r="C32" t="str">
            <v>Calot UU - Taille moyenne - FS61850A - UU</v>
          </cell>
          <cell r="D32">
            <v>4.0346965842781891E-2</v>
          </cell>
          <cell r="E32" t="str">
            <v>APHP</v>
          </cell>
          <cell r="F32">
            <v>0.50467811667967721</v>
          </cell>
        </row>
        <row r="33">
          <cell r="C33" t="str">
            <v>Canule d'aspiration Zoellner - 6fgN100 - UU</v>
          </cell>
          <cell r="D33">
            <v>0.14202253485063096</v>
          </cell>
          <cell r="E33" t="str">
            <v>APHP</v>
          </cell>
          <cell r="F33">
            <v>0.24579570714780574</v>
          </cell>
        </row>
        <row r="34">
          <cell r="C34" t="str">
            <v>Canule Guedel T3 90 mm jaune - 1113090 - DAS - UU</v>
          </cell>
          <cell r="D34">
            <v>0.11878233148811217</v>
          </cell>
          <cell r="E34" t="str">
            <v>APHP</v>
          </cell>
          <cell r="F34">
            <v>0.25177076133125426</v>
          </cell>
        </row>
        <row r="35">
          <cell r="C35" t="str">
            <v>Canule Guedel T3 90 mm jaune - 1113090 - UU</v>
          </cell>
          <cell r="D35">
            <v>0.10735269148811216</v>
          </cell>
          <cell r="E35" t="str">
            <v>APHP</v>
          </cell>
          <cell r="F35">
            <v>0.25790648526698506</v>
          </cell>
        </row>
        <row r="36">
          <cell r="C36" t="str">
            <v>Capteur débit infinity ID - 6871980 - UU</v>
          </cell>
          <cell r="D36">
            <v>0.13173516858709194</v>
          </cell>
          <cell r="E36" t="str">
            <v>APHP</v>
          </cell>
          <cell r="F36">
            <v>0.25439701521229641</v>
          </cell>
        </row>
        <row r="37">
          <cell r="C37" t="str">
            <v>Capteur doigt SpO2 - Adulte - F-3212-9 EnviteC</v>
          </cell>
          <cell r="D37">
            <v>0.93066477319935059</v>
          </cell>
          <cell r="E37" t="str">
            <v>APHP</v>
          </cell>
          <cell r="F37">
            <v>0.41102773874200493</v>
          </cell>
        </row>
        <row r="38">
          <cell r="C38" t="str">
            <v>Capteur doigt SpO2 - Adulte - F-3212-9 EnviteC - 500 utilisations</v>
          </cell>
          <cell r="D38">
            <v>1.8613295463987011E-3</v>
          </cell>
          <cell r="E38" t="str">
            <v>APHP</v>
          </cell>
          <cell r="F38">
            <v>0.41102773874200493</v>
          </cell>
        </row>
        <row r="39">
          <cell r="C39" t="str">
            <v>Casaque chirurgicale renforcée en non tissé - Taille XXL 150 cm UU stérile avec essuie-main - 9512CEA - DAS - UU</v>
          </cell>
          <cell r="D39">
            <v>2.1406011599545591</v>
          </cell>
          <cell r="E39" t="str">
            <v>APHP</v>
          </cell>
          <cell r="F39">
            <v>0.4982347241761686</v>
          </cell>
        </row>
        <row r="40">
          <cell r="C40" t="str">
            <v>Casaque chirurgicale renforcée en non tissé - Taille XXL 150 cm UU stérile avec essuie-main - 9512CEA - UU</v>
          </cell>
          <cell r="D40">
            <v>2.0236311599545589</v>
          </cell>
          <cell r="E40" t="str">
            <v>APHP</v>
          </cell>
          <cell r="F40">
            <v>0.52392374557324739</v>
          </cell>
        </row>
        <row r="41">
          <cell r="C41" t="str">
            <v>Casaque de réchauffement 3M Bair Hugger - Modèle Flex - Taille standard - 81003 - DAS - UU</v>
          </cell>
          <cell r="D41">
            <v>1.2126249476513293</v>
          </cell>
          <cell r="E41" t="str">
            <v>APHP</v>
          </cell>
          <cell r="F41">
            <v>0.44990933331706573</v>
          </cell>
        </row>
        <row r="42">
          <cell r="C42" t="str">
            <v>Casaque de réchauffement 3M Bair Hugger - Modèle Flex - Taille standard - 81003 - UU</v>
          </cell>
          <cell r="D42">
            <v>1.1335309476513296</v>
          </cell>
          <cell r="E42" t="str">
            <v>APHP</v>
          </cell>
          <cell r="F42">
            <v>0.47632884811692239</v>
          </cell>
        </row>
        <row r="43">
          <cell r="C43" t="str">
            <v>Cathéter prélèvement bronchique Aspisafe 2 / Interne 5FR / Externe 8FR - 538.25 - DAS - UU</v>
          </cell>
          <cell r="D43">
            <v>3.7913941075706052E-2</v>
          </cell>
          <cell r="E43" t="str">
            <v>APHP</v>
          </cell>
          <cell r="F43">
            <v>0.17339786587230194</v>
          </cell>
        </row>
        <row r="44">
          <cell r="C44" t="str">
            <v>Cathéter sécu autoguard bc 18G, 30 mm - 381044 - DAS - UU</v>
          </cell>
          <cell r="D44">
            <v>2.698465550900047E-2</v>
          </cell>
          <cell r="E44" t="str">
            <v>APHP</v>
          </cell>
          <cell r="F44">
            <v>0.31606622239674731</v>
          </cell>
        </row>
        <row r="45">
          <cell r="C45" t="str">
            <v>Champ de table NT renforcé 140 x 190 cm - 19000CEB - DAS - UU</v>
          </cell>
          <cell r="D45">
            <v>1.6412406892344962</v>
          </cell>
          <cell r="E45" t="str">
            <v>APHP</v>
          </cell>
          <cell r="F45">
            <v>0.49280703242693535</v>
          </cell>
        </row>
        <row r="46">
          <cell r="C46" t="str">
            <v>Champ de table NT renforcé 140 x 190 cm - 19000CEB - UU</v>
          </cell>
          <cell r="D46">
            <v>1.5227110892344964</v>
          </cell>
          <cell r="E46" t="str">
            <v>APHP</v>
          </cell>
          <cell r="F46">
            <v>0.52555838930809007</v>
          </cell>
        </row>
        <row r="47">
          <cell r="C47" t="str">
            <v>Champs opératoire stérile Foliodrape 75 x 75 cm - 277 501 3 - 277 501 3 - DAS - UU</v>
          </cell>
          <cell r="D47">
            <v>0.49734495781557853</v>
          </cell>
          <cell r="E47" t="str">
            <v>APHP</v>
          </cell>
          <cell r="F47">
            <v>0.28347283522517491</v>
          </cell>
        </row>
        <row r="48">
          <cell r="C48" t="str">
            <v>Champs opératoire stérile Foliodrape 75 x 75 cm - 277 501 3 - 277 501 3 - UU</v>
          </cell>
          <cell r="D48">
            <v>0.45348120781557855</v>
          </cell>
          <cell r="E48" t="str">
            <v>APHP</v>
          </cell>
          <cell r="F48">
            <v>0.30488792559392836</v>
          </cell>
        </row>
        <row r="49">
          <cell r="C49" t="str">
            <v>Charlotte UU - Taille moyenne - FS65450 - UU</v>
          </cell>
          <cell r="D49">
            <v>3.0312096496492684E-2</v>
          </cell>
          <cell r="E49" t="str">
            <v>APHP</v>
          </cell>
          <cell r="F49">
            <v>0.46307556804967037</v>
          </cell>
        </row>
        <row r="50">
          <cell r="C50" t="str">
            <v>Circuit respiratoire lisse 22 mm 1,60 m - 5000000 - UU</v>
          </cell>
          <cell r="D50">
            <v>1.5609121379139375</v>
          </cell>
          <cell r="E50" t="str">
            <v>APHP</v>
          </cell>
          <cell r="F50">
            <v>0.27787298119413067</v>
          </cell>
        </row>
        <row r="51">
          <cell r="C51" t="str">
            <v>Compresse hémostatique Surgicel tricot 5 x 7,5 cm - 1903F - DAS - UU</v>
          </cell>
          <cell r="D51">
            <v>9.0632118906239845E-2</v>
          </cell>
          <cell r="E51" t="str">
            <v>APHP</v>
          </cell>
          <cell r="F51">
            <v>0.26357043083852422</v>
          </cell>
        </row>
        <row r="52">
          <cell r="C52" t="str">
            <v>Compresse hémostatique Surgicel tricot 5 x 7,5 cm - 1903F - UU</v>
          </cell>
          <cell r="D52">
            <v>8.2386339289156521E-2</v>
          </cell>
          <cell r="E52" t="str">
            <v>APHP</v>
          </cell>
          <cell r="F52">
            <v>0.27252822634340285</v>
          </cell>
        </row>
        <row r="53">
          <cell r="C53" t="str">
            <v>Compresse tracheotomie 8x9 cm stérile - 23094 - DAS - UU</v>
          </cell>
          <cell r="D53">
            <v>4.5289427537358769E-2</v>
          </cell>
          <cell r="E53" t="str">
            <v>APHP</v>
          </cell>
          <cell r="F53">
            <v>0.27590731781050309</v>
          </cell>
        </row>
        <row r="54">
          <cell r="C54" t="str">
            <v>Compresse tracheotomie 8x9 cm stérile - 23094 - UU</v>
          </cell>
          <cell r="D54">
            <v>4.4299360037358765E-2</v>
          </cell>
          <cell r="E54" t="str">
            <v>APHP</v>
          </cell>
          <cell r="F54">
            <v>0.28136236268036235</v>
          </cell>
        </row>
        <row r="55">
          <cell r="C55" t="str">
            <v>Compresses non tissé 7,5 x 7,5 cm (x 10) - 113S10-50 - DAS - UU</v>
          </cell>
          <cell r="D55">
            <v>0.23743747451415848</v>
          </cell>
          <cell r="E55" t="str">
            <v>APHP</v>
          </cell>
          <cell r="F55">
            <v>0.37092347825108862</v>
          </cell>
        </row>
        <row r="56">
          <cell r="C56" t="str">
            <v>Compresses non tissé 7,5 x 7,5 cm (x 10) - 113S10-50 - UU</v>
          </cell>
          <cell r="D56">
            <v>0.23242447451415849</v>
          </cell>
          <cell r="E56" t="str">
            <v>APHP</v>
          </cell>
          <cell r="F56">
            <v>0.37832270228290138</v>
          </cell>
        </row>
        <row r="57">
          <cell r="C57" t="str">
            <v>Compresses non tissé 7,5 x 7,5 cm (x 5) - 113S05-50 - DAS - UU</v>
          </cell>
          <cell r="D57">
            <v>0.12634930856415852</v>
          </cell>
          <cell r="E57" t="str">
            <v>APHP</v>
          </cell>
          <cell r="F57">
            <v>0.34946493772687476</v>
          </cell>
        </row>
        <row r="58">
          <cell r="C58" t="str">
            <v>Compresses non tissé 7,5 x 7,5 cm (x 5) - 113S05-50 - UU</v>
          </cell>
          <cell r="D58">
            <v>0.1238428085641585</v>
          </cell>
          <cell r="E58" t="str">
            <v>APHP</v>
          </cell>
          <cell r="F58">
            <v>0.35597547485658693</v>
          </cell>
        </row>
        <row r="59">
          <cell r="C59" t="str">
            <v>Connecteur bouteille Type A pour injecteur CT Express 3D - 640058 - UU</v>
          </cell>
          <cell r="D59">
            <v>0.1479736593811494</v>
          </cell>
          <cell r="E59" t="str">
            <v>APHP</v>
          </cell>
          <cell r="F59">
            <v>0.44229068096270424</v>
          </cell>
        </row>
        <row r="60">
          <cell r="C60" t="str">
            <v>Coupe tubulure pour aspiration droite diam. 7mm lg 270cm - TA7271S - DAS - UU</v>
          </cell>
          <cell r="D60">
            <v>1.0661467172748107</v>
          </cell>
          <cell r="E60" t="str">
            <v>APHP</v>
          </cell>
          <cell r="F60">
            <v>0.4159017145146785</v>
          </cell>
        </row>
        <row r="61">
          <cell r="C61" t="str">
            <v>Coupe tubulure pour aspiration droite diam. 7mm lg 270cm - TA7271S - UU</v>
          </cell>
          <cell r="D61">
            <v>0.97486664945051582</v>
          </cell>
          <cell r="E61" t="str">
            <v>APHP</v>
          </cell>
          <cell r="F61">
            <v>0.44531614186495228</v>
          </cell>
        </row>
        <row r="62">
          <cell r="C62" t="str">
            <v>Cupule plastique transparente graduée 500 ml UU - 174620 - DAS - UU</v>
          </cell>
          <cell r="D62">
            <v>0.14441292768318806</v>
          </cell>
          <cell r="E62" t="str">
            <v>APHP</v>
          </cell>
          <cell r="F62">
            <v>0.54042886089878317</v>
          </cell>
        </row>
        <row r="63">
          <cell r="C63" t="str">
            <v>Cupule plastique transparente graduée 500 ml UU - 174620 - UU</v>
          </cell>
          <cell r="D63">
            <v>0.13433615389144357</v>
          </cell>
          <cell r="E63" t="str">
            <v>APHP</v>
          </cell>
          <cell r="F63">
            <v>0.57621055599489834</v>
          </cell>
        </row>
        <row r="64">
          <cell r="C64" t="str">
            <v>Diffuseur portable autonome Folfusor SV 2,5 ml/h sans DEHP 120 ml 48h - 2C4711K - UU</v>
          </cell>
          <cell r="D64">
            <v>0.22934529579576721</v>
          </cell>
          <cell r="E64" t="str">
            <v>APHP</v>
          </cell>
          <cell r="F64">
            <v>0.40044348115076711</v>
          </cell>
        </row>
        <row r="65">
          <cell r="C65" t="str">
            <v>Electrode ECG Ambu White Sensor Support mousse - Gel solide - WW-00-S/50 - UU</v>
          </cell>
          <cell r="D65">
            <v>7.2098181853744711E-2</v>
          </cell>
          <cell r="E65" t="str">
            <v>APHP</v>
          </cell>
          <cell r="F65">
            <v>0.3938629135272661</v>
          </cell>
        </row>
        <row r="66">
          <cell r="C66" t="str">
            <v>Filtre antimicrobien anesthésie Hydro-Guard Mini - MKII 22F/15M + Racc mount monté droit + Prise capno - 1745011  - UU</v>
          </cell>
          <cell r="D66">
            <v>0.23939747440764086</v>
          </cell>
          <cell r="E66" t="str">
            <v>APHP</v>
          </cell>
          <cell r="F66">
            <v>0.37123282012388592</v>
          </cell>
        </row>
        <row r="67">
          <cell r="C67" t="str">
            <v>Filtre antimicrobien anesthésie Hydro-Guard Mini - MKII 22F/15M + Racc mount monté droit + Prise capno - 1745011 - DAS - UU</v>
          </cell>
          <cell r="D67">
            <v>0.26390547440764084</v>
          </cell>
          <cell r="E67" t="str">
            <v>APHP</v>
          </cell>
          <cell r="F67">
            <v>0.34510437827861445</v>
          </cell>
        </row>
        <row r="68">
          <cell r="C68" t="str">
            <v>Folioxane 1 mm 7 x 9 cm renforcée Dacron implantable plus de 29 jours - FURD100S - UU</v>
          </cell>
          <cell r="D68">
            <v>0.11686941440539131</v>
          </cell>
          <cell r="E68" t="str">
            <v>APHP</v>
          </cell>
          <cell r="F68">
            <v>0.21790707295048814</v>
          </cell>
        </row>
        <row r="69">
          <cell r="C69" t="str">
            <v>Fraise XPS diamantée coudée fine 4 mm - 1883672HS - DAS - UU</v>
          </cell>
          <cell r="D69">
            <v>0.16214184292754591</v>
          </cell>
          <cell r="E69" t="str">
            <v>APHP</v>
          </cell>
          <cell r="F69">
            <v>0.2377023224449489</v>
          </cell>
        </row>
        <row r="70">
          <cell r="C70" t="str">
            <v>Fraise XPS ronde 5 mm diamantée D.15 grande vitesse - 1885061HS - DAS - UU</v>
          </cell>
          <cell r="D70">
            <v>0.18923365166477371</v>
          </cell>
          <cell r="E70" t="str">
            <v>APHP</v>
          </cell>
          <cell r="F70">
            <v>0.23215505223783273</v>
          </cell>
        </row>
        <row r="71">
          <cell r="C71" t="str">
            <v>Gaine UU stérile pour nasoscope Pentax - 225501 - UU</v>
          </cell>
          <cell r="D71">
            <v>5.6753241347603227E-2</v>
          </cell>
          <cell r="E71" t="str">
            <v>APHP</v>
          </cell>
          <cell r="F71">
            <v>0.22431460440844195</v>
          </cell>
        </row>
        <row r="72">
          <cell r="C72" t="str">
            <v>Gant d'examen en PVC stretch non stérile non poudré - Exasyntil - Moyen - 44104 - DAS - UU</v>
          </cell>
          <cell r="D72">
            <v>4.1997014024838436E-2</v>
          </cell>
          <cell r="E72" t="str">
            <v>APHP</v>
          </cell>
          <cell r="F72">
            <v>0.47689277837319433</v>
          </cell>
        </row>
        <row r="73">
          <cell r="C73" t="str">
            <v>Gant d'examen en PVC stretch non stérile non poudré - Exasyntil - Moyen - 44104 - UU</v>
          </cell>
          <cell r="D73">
            <v>3.9044914024838444E-2</v>
          </cell>
          <cell r="E73" t="str">
            <v>APHP</v>
          </cell>
          <cell r="F73">
            <v>0.50746924068269139</v>
          </cell>
        </row>
        <row r="74">
          <cell r="C74" t="str">
            <v>Gants chirurgicaux latex T 6,5 (paire) - 2D72LE65 - DAE - UU</v>
          </cell>
          <cell r="D74">
            <v>0.16919421912341506</v>
          </cell>
          <cell r="E74" t="str">
            <v>APHP</v>
          </cell>
          <cell r="F74">
            <v>0.46162662121249937</v>
          </cell>
        </row>
        <row r="75">
          <cell r="C75" t="str">
            <v>Gants chirurgicaux latex T 6,5 (paire) - 2D72LE65 - DAS - UU</v>
          </cell>
          <cell r="D75">
            <v>0.17921464912341506</v>
          </cell>
          <cell r="E75" t="str">
            <v>APHP</v>
          </cell>
          <cell r="F75">
            <v>0.43931037908818293</v>
          </cell>
        </row>
        <row r="76">
          <cell r="C76" t="str">
            <v>Gants chirurgicaux Protexis PI Synthétique Micro - Taille 7,5 (Paire) - 2D72NS75X - DAS - UU</v>
          </cell>
          <cell r="D76">
            <v>0.15515060245821086</v>
          </cell>
          <cell r="E76" t="str">
            <v>APHP</v>
          </cell>
          <cell r="F76">
            <v>0.41568430853575089</v>
          </cell>
        </row>
        <row r="77">
          <cell r="C77" t="str">
            <v>Gants chirurgicaux Protexis PI Synthétique Micro - Taille 7,5 (Paire) - 2D72NS75X - UU</v>
          </cell>
          <cell r="D77">
            <v>0.14423340245821087</v>
          </cell>
          <cell r="E77" t="str">
            <v>APHP</v>
          </cell>
          <cell r="F77">
            <v>0.44083635876603167</v>
          </cell>
        </row>
        <row r="78">
          <cell r="C78" t="str">
            <v>Gants micro-touch nitrile non stériles non poudrés t. medium 7/8 (paire) - 700103 - DAS - UU</v>
          </cell>
          <cell r="D78">
            <v>8.5671268402262232E-2</v>
          </cell>
          <cell r="E78" t="str">
            <v>APHP</v>
          </cell>
          <cell r="F78">
            <v>0.42791128745287793</v>
          </cell>
        </row>
        <row r="79">
          <cell r="C79" t="str">
            <v>Gants micro-touch nitrile non stériles non poudrés t. medium 7/8 (paire) - 700103 - UU</v>
          </cell>
          <cell r="D79">
            <v>8.1772268402262233E-2</v>
          </cell>
          <cell r="E79" t="str">
            <v>APHP</v>
          </cell>
          <cell r="F79">
            <v>0.44582723481268638</v>
          </cell>
        </row>
        <row r="80">
          <cell r="C80" t="str">
            <v>Gobelet Cupipack 180 ml carton (emballage de 50) - UU</v>
          </cell>
          <cell r="D80">
            <v>2.2428223982326613E-2</v>
          </cell>
          <cell r="E80" t="str">
            <v>APHP</v>
          </cell>
          <cell r="F80">
            <v>0.46172746194175107</v>
          </cell>
        </row>
        <row r="81">
          <cell r="C81" t="str">
            <v>Housse caméra 13 X 240 cm - Pliage téléscopique UU - ICE4240 - UU</v>
          </cell>
          <cell r="D81">
            <v>0.35653990644573119</v>
          </cell>
          <cell r="E81" t="str">
            <v>APHP</v>
          </cell>
          <cell r="F81">
            <v>0.49281066580759053</v>
          </cell>
        </row>
        <row r="82">
          <cell r="C82" t="str">
            <v>Kit Digipointeur bleu N 5 - PGPAM  - 50 utilisations</v>
          </cell>
          <cell r="D82">
            <v>0.25288190746714251</v>
          </cell>
          <cell r="E82" t="str">
            <v>APHP</v>
          </cell>
          <cell r="F82">
            <v>0.4876650827313127</v>
          </cell>
        </row>
        <row r="83">
          <cell r="C83" t="str">
            <v>Kit injecteur IRM Optistar 1 seringue 60 ml + 1 spike - 801801B/234159 - UU</v>
          </cell>
          <cell r="D83">
            <v>0.5196730405406621</v>
          </cell>
          <cell r="E83" t="str">
            <v>APHP</v>
          </cell>
          <cell r="F83">
            <v>0.4565613271219931</v>
          </cell>
        </row>
        <row r="84">
          <cell r="C84" t="str">
            <v>Lame laryngoscope métallique UU, satinée, fibre gainée, pied métallique, étui de protection, MAC Taille 4 - LSFMAC4 - UU</v>
          </cell>
          <cell r="D84">
            <v>1.3894219144007214</v>
          </cell>
          <cell r="E84" t="str">
            <v>APHP</v>
          </cell>
          <cell r="F84">
            <v>0.48378179874796645</v>
          </cell>
        </row>
        <row r="85">
          <cell r="C85" t="str">
            <v>Lame XPS sinus incurvée 4 mm RAD 40  - 1884006 - DAS - UU</v>
          </cell>
          <cell r="D85">
            <v>0.97133915762228129</v>
          </cell>
          <cell r="E85" t="str">
            <v>APHP</v>
          </cell>
          <cell r="F85">
            <v>0.41179188439512471</v>
          </cell>
        </row>
        <row r="86">
          <cell r="C86" t="str">
            <v>Lame XPS sinus Tricut rotative 4 mm avec tubulure d'irrigation - 1884004HR - DAS - UU</v>
          </cell>
          <cell r="D86">
            <v>1.0998929577024115</v>
          </cell>
          <cell r="E86" t="str">
            <v>APHP</v>
          </cell>
          <cell r="F86">
            <v>0.37518913148422339</v>
          </cell>
        </row>
        <row r="87">
          <cell r="C87" t="str">
            <v>Lanière de fixation sonde intubation - FS600N - UU</v>
          </cell>
          <cell r="D87">
            <v>0.15397351918857541</v>
          </cell>
          <cell r="E87" t="str">
            <v>APHP</v>
          </cell>
          <cell r="F87">
            <v>0.41682661100857638</v>
          </cell>
        </row>
        <row r="88">
          <cell r="C88" t="str">
            <v>Ligne de prélèvement de gaz halogénés et CO2 - Connecteurs Luer Lock mâle/mâle - D.I. 1,2 mm - 3 m - PBSL08003 - UU</v>
          </cell>
          <cell r="D88">
            <v>6.1167060297620077E-2</v>
          </cell>
          <cell r="E88" t="str">
            <v>APHP</v>
          </cell>
          <cell r="F88">
            <v>0.47772093329272303</v>
          </cell>
        </row>
        <row r="89">
          <cell r="C89" t="str">
            <v>Lunettes de protection (paire) - 60360 - UU</v>
          </cell>
          <cell r="D89">
            <v>0.39071239847522271</v>
          </cell>
          <cell r="E89" t="str">
            <v>APHP</v>
          </cell>
          <cell r="F89">
            <v>0.38468248230308194</v>
          </cell>
        </row>
        <row r="90">
          <cell r="C90" t="str">
            <v xml:space="preserve">Manche de laryngoscope à LED standard - HANDLED6 - DEEE </v>
          </cell>
          <cell r="D90">
            <v>4.9443317155128312</v>
          </cell>
          <cell r="E90" t="str">
            <v>APHP</v>
          </cell>
          <cell r="F90">
            <v>0.42632334111155101</v>
          </cell>
        </row>
        <row r="91">
          <cell r="C91" t="str">
            <v>Manche de laryngoscope à LED standard - HANDLED6 - DEEE  - 400 utilisations</v>
          </cell>
          <cell r="D91">
            <v>1.2360829288782078E-2</v>
          </cell>
          <cell r="E91" t="str">
            <v>APHP</v>
          </cell>
          <cell r="F91">
            <v>0.42632334111155101</v>
          </cell>
        </row>
        <row r="92">
          <cell r="C92" t="str">
            <v>Mandrin préformable pour intubation UU stérile taille 14FR pour sonde ID5,0-10,0 - IS141 14FR - UU</v>
          </cell>
          <cell r="D92">
            <v>0.46934128779798978</v>
          </cell>
          <cell r="E92" t="str">
            <v>APHP</v>
          </cell>
          <cell r="F92">
            <v>0.4108309230965283</v>
          </cell>
        </row>
        <row r="93">
          <cell r="C93" t="str">
            <v>Masque à lanières - Taille moyenne - M193-25BE - DAS - UU</v>
          </cell>
          <cell r="D93">
            <v>6.9612455401405732E-2</v>
          </cell>
          <cell r="E93" t="str">
            <v>APHP</v>
          </cell>
          <cell r="F93">
            <v>0.387405330972659</v>
          </cell>
        </row>
        <row r="94">
          <cell r="C94" t="str">
            <v>Masque à lanières - Taille moyenne - M193-25BE - UU</v>
          </cell>
          <cell r="D94">
            <v>6.7495855401405722E-2</v>
          </cell>
          <cell r="E94" t="str">
            <v>APHP</v>
          </cell>
          <cell r="F94">
            <v>0.39852385939058149</v>
          </cell>
        </row>
        <row r="95">
          <cell r="C95" t="str">
            <v>Masque anesthésie anatomique UU Taille 5 Adulte Grand 22F sans crochet - 1516111 - UU</v>
          </cell>
          <cell r="D95">
            <v>0.26723663763814126</v>
          </cell>
          <cell r="E95" t="str">
            <v>APHP</v>
          </cell>
          <cell r="F95">
            <v>0.39312976390083648</v>
          </cell>
        </row>
        <row r="96">
          <cell r="C96" t="str">
            <v>Masque Oxygène Adule Ecolite, sans sac réservoir + pince nez + tubulure 210 cm - 1135015  - UU</v>
          </cell>
          <cell r="D96">
            <v>0.24391492584011687</v>
          </cell>
          <cell r="E96" t="str">
            <v>APHP</v>
          </cell>
          <cell r="F96">
            <v>0.35620472683589816</v>
          </cell>
        </row>
        <row r="97">
          <cell r="C97" t="str">
            <v>Mersilène vert 75 cm M3 USP2-0 S1 FS 3/8C 26 mm - F2569H - DAS - UU</v>
          </cell>
          <cell r="D97">
            <v>2.387215072969134E-2</v>
          </cell>
          <cell r="E97" t="str">
            <v>APHP</v>
          </cell>
          <cell r="F97">
            <v>0.23676955181878509</v>
          </cell>
        </row>
        <row r="98">
          <cell r="C98" t="str">
            <v>Microspike Chemoprotect - 16.0040 - UU</v>
          </cell>
          <cell r="D98">
            <v>4.0441944785555142E-2</v>
          </cell>
          <cell r="E98" t="str">
            <v>APHP</v>
          </cell>
          <cell r="F98">
            <v>0.46426848993127645</v>
          </cell>
        </row>
        <row r="99">
          <cell r="C99" t="str">
            <v>Moteur MAGNUM IV - 202610 33 - DEEE - Hors consommation électrique - 50 utilisations</v>
          </cell>
          <cell r="D99">
            <v>6.46739568526178E-2</v>
          </cell>
          <cell r="E99" t="str">
            <v>APHP</v>
          </cell>
          <cell r="F99">
            <v>0.44664869317873218</v>
          </cell>
        </row>
        <row r="100">
          <cell r="C100" t="str">
            <v>Multiabsorbeur Medisorb (blanc/violet) - 8003138 - UU</v>
          </cell>
          <cell r="D100">
            <v>9.4503660197805317</v>
          </cell>
          <cell r="E100" t="str">
            <v>APHP</v>
          </cell>
          <cell r="F100">
            <v>0.5028054543946805</v>
          </cell>
        </row>
        <row r="101">
          <cell r="C101" t="str">
            <v>Optique 30°Storz - Chirurgie ORL - 7230 BA  - 50 utilisations</v>
          </cell>
          <cell r="D101">
            <v>8.898382972439646E-3</v>
          </cell>
          <cell r="E101" t="str">
            <v>APHP</v>
          </cell>
          <cell r="F101">
            <v>0.33201620035329282</v>
          </cell>
        </row>
        <row r="102">
          <cell r="C102" t="str">
            <v>Pansement Aquacel Non adhesif 12,5X12,5 cm stérile -  422625 - DAS - UU</v>
          </cell>
          <cell r="D102">
            <v>0.1423425353871989</v>
          </cell>
          <cell r="E102" t="str">
            <v>APHP</v>
          </cell>
          <cell r="F102">
            <v>0.21816914825423483</v>
          </cell>
        </row>
        <row r="103">
          <cell r="C103" t="str">
            <v>Pansement Tegarderm Film transparent de maintien de cathéther stérile 10 x 12 cm - 1626W - DAS - UU</v>
          </cell>
          <cell r="D103">
            <v>0.30944558348987394</v>
          </cell>
          <cell r="E103" t="str">
            <v>APHP</v>
          </cell>
          <cell r="F103">
            <v>0.40504928615569036</v>
          </cell>
        </row>
        <row r="104">
          <cell r="C104" t="str">
            <v>Pansement Tegarderm Film transparent de maintien de cathéther stérile 10 x 12 cm - 1626W - UU</v>
          </cell>
          <cell r="D104">
            <v>0.28939358348987398</v>
          </cell>
          <cell r="E104" t="str">
            <v>APHP</v>
          </cell>
          <cell r="F104">
            <v>0.42765868704564169</v>
          </cell>
        </row>
        <row r="105">
          <cell r="C105" t="str">
            <v>Perfuseur 3 voies, prolongation 30 cm - PER3FL25BPAF - UU</v>
          </cell>
          <cell r="D105">
            <v>0.24192293086624381</v>
          </cell>
          <cell r="E105" t="str">
            <v>APHP</v>
          </cell>
          <cell r="F105">
            <v>0.44421995530844921</v>
          </cell>
        </row>
        <row r="106">
          <cell r="C106" t="str">
            <v>Piège à eau Waterlock 2 ID - 6872020 - UU</v>
          </cell>
          <cell r="D106">
            <v>1.4574240955688678</v>
          </cell>
          <cell r="E106" t="str">
            <v>APHP</v>
          </cell>
          <cell r="F106">
            <v>0.53055331008142981</v>
          </cell>
        </row>
        <row r="107">
          <cell r="C107" t="str">
            <v>Poche à instuments adhésive : 1 compartiment 38 x 43 cm UU -258322 - UU</v>
          </cell>
          <cell r="D107">
            <v>0.1470819479279819</v>
          </cell>
          <cell r="E107" t="str">
            <v>APHP</v>
          </cell>
          <cell r="F107">
            <v>0.45194696230467807</v>
          </cell>
        </row>
        <row r="108">
          <cell r="C108" t="str">
            <v>Poche d'aspiration Serres 1 L prégélifiée - FI57557  - UU</v>
          </cell>
          <cell r="D108">
            <v>0.22078837026972867</v>
          </cell>
          <cell r="E108" t="str">
            <v>APHP</v>
          </cell>
          <cell r="F108">
            <v>0.47657999510315319</v>
          </cell>
        </row>
        <row r="109">
          <cell r="C109" t="str">
            <v>Poche d'aspiration Serres 1 L prégélifiée - FI57557 - DAS - UU</v>
          </cell>
          <cell r="D109">
            <v>0.23666287026972868</v>
          </cell>
          <cell r="E109" t="str">
            <v>APHP</v>
          </cell>
          <cell r="F109">
            <v>0.44953519331066966</v>
          </cell>
        </row>
        <row r="110">
          <cell r="C110" t="str">
            <v>Poche d'aspiration Serres 3 L prégélifiée - FI57587/0 - DAS - UU</v>
          </cell>
          <cell r="D110">
            <v>0.45371517811069689</v>
          </cell>
          <cell r="E110" t="str">
            <v>APHP</v>
          </cell>
          <cell r="F110">
            <v>0.46667774492455211</v>
          </cell>
        </row>
        <row r="111">
          <cell r="C111" t="str">
            <v>Poche d'aspiration Serres 3 L prégélifiée - FI57587/0 - UU</v>
          </cell>
          <cell r="D111">
            <v>0.42208521548898731</v>
          </cell>
          <cell r="E111" t="str">
            <v>APHP</v>
          </cell>
          <cell r="F111">
            <v>0.49614368420903271</v>
          </cell>
        </row>
        <row r="112">
          <cell r="C112" t="str">
            <v>Poche souple pour aspiration med-soft 1L - DYNDSCL1000 - DAS - UU</v>
          </cell>
          <cell r="D112">
            <v>0.598638705081738</v>
          </cell>
          <cell r="E112" t="str">
            <v>APHP</v>
          </cell>
          <cell r="F112">
            <v>0.29293024029749865</v>
          </cell>
        </row>
        <row r="113">
          <cell r="C113" t="str">
            <v>Pot aspirateur de mucosités pour fibroscope 80 ml - AM040 - DAS - UU</v>
          </cell>
          <cell r="D113">
            <v>0.25241248891323886</v>
          </cell>
          <cell r="E113" t="str">
            <v>APHP</v>
          </cell>
          <cell r="F113">
            <v>0.28586368169132403</v>
          </cell>
        </row>
        <row r="114">
          <cell r="C114" t="str">
            <v>Pot droit PP 40 ml - H 70 mm, Diam 30 mm -  Bouchon rouge PEBD - 216-1805 - DAS - UU</v>
          </cell>
          <cell r="D114">
            <v>7.8840703541583193E-2</v>
          </cell>
          <cell r="E114" t="str">
            <v>APHP</v>
          </cell>
          <cell r="F114">
            <v>0.49601552205517813</v>
          </cell>
        </row>
        <row r="115">
          <cell r="C115" t="str">
            <v>Prolongateur PE/PVC 2,5 mm 25 cm, robinet 3 voies - PES3302M - UU</v>
          </cell>
          <cell r="D115">
            <v>3.9601602175627831E-2</v>
          </cell>
          <cell r="E115" t="str">
            <v>APHP</v>
          </cell>
          <cell r="F115">
            <v>0.28268671157427122</v>
          </cell>
        </row>
        <row r="116">
          <cell r="C116" t="str">
            <v>Prolongateur PE/PVC M/F 1 mm 200 cm, LM - PB3120M - UU</v>
          </cell>
          <cell r="D116">
            <v>9.8112549194412396E-2</v>
          </cell>
          <cell r="E116" t="str">
            <v>APHP</v>
          </cell>
          <cell r="F116">
            <v>0.40089886209536235</v>
          </cell>
        </row>
        <row r="117">
          <cell r="C117" t="str">
            <v>Prolongateur PVC spirale Y, 2 valves antiretour 230 cm 300 PSI - 24005/24005B - UU</v>
          </cell>
          <cell r="D117">
            <v>0.20129127117504231</v>
          </cell>
          <cell r="E117" t="str">
            <v>APHP</v>
          </cell>
          <cell r="F117">
            <v>0.39111613758845815</v>
          </cell>
        </row>
        <row r="118">
          <cell r="C118" t="str">
            <v>Pyjama patient - Adulte - Taille L - P42PBL - DAS - UU</v>
          </cell>
          <cell r="D118">
            <v>0.83646832857576681</v>
          </cell>
          <cell r="E118" t="str">
            <v>APHP</v>
          </cell>
          <cell r="F118">
            <v>0.51300796392435044</v>
          </cell>
        </row>
        <row r="119">
          <cell r="C119" t="str">
            <v>Pyjama patient - Adulte - Taille L - P42PBL - UU</v>
          </cell>
          <cell r="D119">
            <v>0.78968032857576675</v>
          </cell>
          <cell r="E119" t="str">
            <v>APHP</v>
          </cell>
          <cell r="F119">
            <v>0.5402342224895772</v>
          </cell>
        </row>
        <row r="120">
          <cell r="C120" t="str">
            <v>Raccord coudé 90D 22F/15M avec connecteur Luer Lock femelle et capuchon - WL99370010 - UU</v>
          </cell>
          <cell r="D120">
            <v>4.2487113052667044E-2</v>
          </cell>
          <cell r="E120" t="str">
            <v>APHP</v>
          </cell>
          <cell r="F120">
            <v>0.41181685789730849</v>
          </cell>
        </row>
        <row r="121">
          <cell r="C121" t="str">
            <v>Récipient haricot UU - HA 02201 - DAS - UU</v>
          </cell>
          <cell r="D121">
            <v>0.19394575258373886</v>
          </cell>
          <cell r="E121" t="str">
            <v>APHP</v>
          </cell>
          <cell r="F121">
            <v>0.52697009676142714</v>
          </cell>
        </row>
        <row r="122">
          <cell r="C122" t="str">
            <v>Récipient haricot UU - HA 02201 - UU</v>
          </cell>
          <cell r="D122">
            <v>0.18280575258373888</v>
          </cell>
          <cell r="E122" t="str">
            <v>APHP</v>
          </cell>
          <cell r="F122">
            <v>0.55582472115325765</v>
          </cell>
        </row>
        <row r="123">
          <cell r="C123" t="str">
            <v>Robinet BD Connecta blanc bouton - 394601 - UU</v>
          </cell>
          <cell r="D123">
            <v>3.085801260380408E-2</v>
          </cell>
          <cell r="E123" t="str">
            <v>APHP</v>
          </cell>
          <cell r="F123">
            <v>0.28527293013820948</v>
          </cell>
        </row>
        <row r="124">
          <cell r="C124" t="str">
            <v>Sachet de suremballage stérile anti-UV 150 x 220 mm - Fermeture Minigrip 80 μm - 150220UVS+ - UU</v>
          </cell>
          <cell r="D124">
            <v>3.9032457654836178E-2</v>
          </cell>
          <cell r="E124" t="str">
            <v>APHP</v>
          </cell>
          <cell r="F124">
            <v>0.47275669896464373</v>
          </cell>
        </row>
        <row r="125">
          <cell r="C125" t="str">
            <v>Sachet de suremballage stérile anti-UV 200 x 400 mm - Fermeture Minigrip 80 μm - 200400UVS+ - UU</v>
          </cell>
          <cell r="D125">
            <v>9.0869385748439405E-2</v>
          </cell>
          <cell r="E125" t="str">
            <v>APHP</v>
          </cell>
          <cell r="F125">
            <v>0.49188704809223033</v>
          </cell>
        </row>
        <row r="126">
          <cell r="C126" t="str">
            <v>Sachet double poche examen 185 x 254 mm blanc opaque - 95700AP/BLANC - UU</v>
          </cell>
          <cell r="D126">
            <v>1.7647748402902539E-2</v>
          </cell>
          <cell r="E126" t="str">
            <v>APHP</v>
          </cell>
          <cell r="F126">
            <v>0.27902361794734021</v>
          </cell>
        </row>
        <row r="127">
          <cell r="C127" t="str">
            <v>Sachet écrase-comprimé « Pill Crusher pouches » - SHAMLP1825149701 - UU</v>
          </cell>
          <cell r="D127">
            <v>6.4898959726789286E-3</v>
          </cell>
          <cell r="E127" t="str">
            <v>APHP</v>
          </cell>
          <cell r="F127">
            <v>0.32541402591214447</v>
          </cell>
        </row>
        <row r="128">
          <cell r="C128" t="str">
            <v>Seringue 3 pièces 5 ml Luer Lock - CH03005LL  - UU</v>
          </cell>
          <cell r="D128">
            <v>3.6408304736556048E-2</v>
          </cell>
          <cell r="E128" t="str">
            <v>APHP</v>
          </cell>
          <cell r="F128">
            <v>0.37332174613744029</v>
          </cell>
        </row>
        <row r="129">
          <cell r="C129" t="str">
            <v>Seringue 3 pièces BD Emerald  2 ml Luer Centré - 307727 - UU</v>
          </cell>
          <cell r="D129">
            <v>1.4204803944036752E-2</v>
          </cell>
          <cell r="E129" t="str">
            <v>APHP</v>
          </cell>
          <cell r="F129">
            <v>0.32946596810135603</v>
          </cell>
        </row>
        <row r="130">
          <cell r="C130" t="str">
            <v>Seringue 3 pièces BD Emerald 10 ml Luer Lock Centré - 307736 - UU</v>
          </cell>
          <cell r="D130">
            <v>3.4410241933268755E-2</v>
          </cell>
          <cell r="E130" t="str">
            <v>APHP</v>
          </cell>
          <cell r="F130">
            <v>0.37450591268625272</v>
          </cell>
        </row>
        <row r="131">
          <cell r="C131" t="str">
            <v>Seringue 3 pièces BD Emerald 5 ml Luer Lock Centré - 307731 - UU</v>
          </cell>
          <cell r="D131">
            <v>2.1599033916287591E-2</v>
          </cell>
          <cell r="E131" t="str">
            <v>APHP</v>
          </cell>
          <cell r="F131">
            <v>0.35699741236107818</v>
          </cell>
        </row>
        <row r="132">
          <cell r="C132" t="str">
            <v>Seringue 3 pièces BD Plastipak 10 ml Luer Lock Centré - 300912 - UU</v>
          </cell>
          <cell r="D132">
            <v>5.914081613318805E-2</v>
          </cell>
          <cell r="E132" t="str">
            <v>APHP</v>
          </cell>
          <cell r="F132">
            <v>0.39778239633734658</v>
          </cell>
        </row>
        <row r="133">
          <cell r="C133" t="str">
            <v>Seringue 3 pièces BD Plastipak 20 ml Luer Lock Centré - 300629 - UU</v>
          </cell>
          <cell r="D133">
            <v>7.4106591091792684E-2</v>
          </cell>
          <cell r="E133" t="str">
            <v>APHP</v>
          </cell>
          <cell r="F133">
            <v>0.44019067859626798</v>
          </cell>
        </row>
        <row r="134">
          <cell r="C134" t="str">
            <v>Seringue 3 pièces BD Plastipak 3 ml Luer Lock Centré - 309658 - UU</v>
          </cell>
          <cell r="D134">
            <v>2.5750487736941177E-2</v>
          </cell>
          <cell r="E134" t="str">
            <v>APHP</v>
          </cell>
          <cell r="F134">
            <v>0.37618337303420774</v>
          </cell>
        </row>
        <row r="135">
          <cell r="C135" t="str">
            <v>Seringue 3 pièces BD Plastipak 5 ml Luer Lock Centré - 309649 - UU</v>
          </cell>
          <cell r="D135">
            <v>3.876963493446043E-2</v>
          </cell>
          <cell r="E135" t="str">
            <v>APHP</v>
          </cell>
          <cell r="F135">
            <v>0.36486293374637763</v>
          </cell>
        </row>
        <row r="136">
          <cell r="C136" t="str">
            <v>Seringue 3 pièces BD Plastipak 50 ml Luer Lock Centré - 300865 - UU</v>
          </cell>
          <cell r="D136">
            <v>0.16196807205554234</v>
          </cell>
          <cell r="E136" t="str">
            <v>APHP</v>
          </cell>
          <cell r="F136">
            <v>0.50381252315330627</v>
          </cell>
        </row>
        <row r="137">
          <cell r="C137" t="str">
            <v>Seringue doseuse 10 ml (inclus dans Keppra 100 mg / 100 ml, solution buvable, flacon 300 ml) - UU</v>
          </cell>
          <cell r="D137">
            <v>0.13613184812104845</v>
          </cell>
          <cell r="E137" t="str">
            <v>APHP</v>
          </cell>
          <cell r="F137">
            <v>0.50303954174328036</v>
          </cell>
        </row>
        <row r="138">
          <cell r="C138" t="str">
            <v>Set badigeon N.51 - UU</v>
          </cell>
          <cell r="D138">
            <v>1.4230380273107317</v>
          </cell>
          <cell r="E138" t="str">
            <v>APHP</v>
          </cell>
          <cell r="F138">
            <v>0.34666154321492221</v>
          </cell>
        </row>
        <row r="139">
          <cell r="C139" t="str">
            <v>Set journalier II HP pour injecteur CT Express 3D - 640060 - UU</v>
          </cell>
          <cell r="D139">
            <v>0.5910082708495229</v>
          </cell>
          <cell r="E139" t="str">
            <v>APHP</v>
          </cell>
          <cell r="F139">
            <v>0.4816804916551487</v>
          </cell>
        </row>
        <row r="140">
          <cell r="C140" t="str">
            <v>Set patient pour injecteur CT Expres 3D - 640057 - DAS - UU</v>
          </cell>
          <cell r="D140">
            <v>0.56899878863326059</v>
          </cell>
          <cell r="E140" t="str">
            <v>APHP</v>
          </cell>
          <cell r="F140">
            <v>0.4699338713042881</v>
          </cell>
        </row>
        <row r="141">
          <cell r="C141" t="str">
            <v>Set patient pour injecteur CT Expres 3D - 640057 - UU</v>
          </cell>
          <cell r="D141">
            <v>0.52959103863326051</v>
          </cell>
          <cell r="E141" t="str">
            <v>APHP</v>
          </cell>
          <cell r="F141">
            <v>0.49950951451796188</v>
          </cell>
        </row>
        <row r="142">
          <cell r="C142" t="str">
            <v>Sonde aspiration ss œil CH18 - 190 1871 1 - DAS - UU</v>
          </cell>
          <cell r="D142">
            <v>0.10643308946636454</v>
          </cell>
          <cell r="E142" t="str">
            <v>APHP</v>
          </cell>
          <cell r="F142">
            <v>0.46899883020042493</v>
          </cell>
        </row>
        <row r="143">
          <cell r="C143" t="str">
            <v>Sonde d'apiration trachéobronchique S74 50 cm CH14 - 190 1485 1 - DAS - UU</v>
          </cell>
          <cell r="D143">
            <v>5.6786410730489206E-2</v>
          </cell>
          <cell r="E143" t="str">
            <v>APHP</v>
          </cell>
          <cell r="F143">
            <v>0.34179188449562053</v>
          </cell>
        </row>
        <row r="144">
          <cell r="C144" t="str">
            <v>Sonde pour intubation endotrachéale préformée orale à ballonnet pro-breathe 7,5 mm - PB-21208-PF - DAS - UU</v>
          </cell>
          <cell r="D144">
            <v>0.12294382862169777</v>
          </cell>
          <cell r="E144" t="str">
            <v>APHP</v>
          </cell>
          <cell r="F144">
            <v>0.30021526524985259</v>
          </cell>
        </row>
        <row r="145">
          <cell r="C145" t="str">
            <v>Sonde température œsophage - ER400-9 - UU</v>
          </cell>
          <cell r="D145">
            <v>0.91416266983020189</v>
          </cell>
          <cell r="E145" t="str">
            <v>APHP</v>
          </cell>
          <cell r="F145">
            <v>0.55158435706476439</v>
          </cell>
        </row>
        <row r="146">
          <cell r="C146" t="str">
            <v>Spike + valve bidirectionnelle (sachet de 25) - 16.5287 - UU</v>
          </cell>
          <cell r="D146">
            <v>3.7122538243318223E-2</v>
          </cell>
          <cell r="E146" t="str">
            <v>APHP</v>
          </cell>
          <cell r="F146">
            <v>0.46908934673354408</v>
          </cell>
        </row>
        <row r="147">
          <cell r="C147" t="str">
            <v>Surchaussures UU (paire) - 10.150 - DAS - UU</v>
          </cell>
          <cell r="D147">
            <v>9.1887645241150839E-2</v>
          </cell>
          <cell r="E147" t="str">
            <v>APHP</v>
          </cell>
          <cell r="F147">
            <v>0.50054410973836116</v>
          </cell>
        </row>
        <row r="148">
          <cell r="C148" t="str">
            <v>Surchaussures UU (paire) - 10.150 - UU</v>
          </cell>
          <cell r="D148">
            <v>8.687464524115085E-2</v>
          </cell>
          <cell r="E148" t="str">
            <v>APHP</v>
          </cell>
          <cell r="F148">
            <v>0.52634214874621332</v>
          </cell>
        </row>
        <row r="149">
          <cell r="C149" t="str">
            <v>Tablier PE Blanc - 70 x 122 cm - DB01WB - DAS - UU</v>
          </cell>
          <cell r="D149">
            <v>0.12909360680226223</v>
          </cell>
          <cell r="E149" t="str">
            <v>APHP</v>
          </cell>
          <cell r="F149">
            <v>0.47127577141547727</v>
          </cell>
        </row>
        <row r="150">
          <cell r="C150" t="str">
            <v>Tablier PE Blanc - 70 x 122 cm - DB01WB - UU</v>
          </cell>
          <cell r="D150">
            <v>0.14450160680226223</v>
          </cell>
          <cell r="E150" t="str">
            <v>APHP</v>
          </cell>
          <cell r="F150">
            <v>0.43709554401255662</v>
          </cell>
        </row>
        <row r="151">
          <cell r="C151" t="str">
            <v>Tampon chirurgical Codman - 80-1407  - UU</v>
          </cell>
          <cell r="D151">
            <v>9.7481972339761941E-2</v>
          </cell>
          <cell r="E151" t="str">
            <v>APHP</v>
          </cell>
          <cell r="F151">
            <v>0.34431615246971942</v>
          </cell>
        </row>
        <row r="152">
          <cell r="C152" t="str">
            <v>Tampon chirurgical Codman - 80-1407 - DAS - UU</v>
          </cell>
          <cell r="D152">
            <v>0.10152044513976195</v>
          </cell>
          <cell r="E152" t="str">
            <v>APHP</v>
          </cell>
          <cell r="F152">
            <v>0.33198077499232748</v>
          </cell>
        </row>
        <row r="153">
          <cell r="C153" t="str">
            <v>Tête de caméra UHD 4K monocapteur IMAGE1 - TH110 - DEEE</v>
          </cell>
          <cell r="D153">
            <v>33.304004215424648</v>
          </cell>
          <cell r="E153" t="str">
            <v>APHP</v>
          </cell>
          <cell r="F153">
            <v>0.59133435333741702</v>
          </cell>
        </row>
        <row r="154">
          <cell r="C154" t="str">
            <v>Tête de caméra UHD 4K monocapteur IMAGE1 - TH110 - DEEE - 400 utilisations</v>
          </cell>
          <cell r="D154">
            <v>8.3260010538561621E-2</v>
          </cell>
          <cell r="E154" t="str">
            <v>APHP</v>
          </cell>
          <cell r="F154">
            <v>0.59133435333741702</v>
          </cell>
        </row>
        <row r="155">
          <cell r="C155" t="str">
            <v>Trach Vent + - Echangeur chaleur et humidité pour ventil spont sur canule trachéotomie avec site aspi et O2 vt &gt; 50 ml propre - 41312 - UU</v>
          </cell>
          <cell r="D155">
            <v>9.4728662556754425E-2</v>
          </cell>
          <cell r="E155" t="str">
            <v>APHP</v>
          </cell>
          <cell r="F155">
            <v>0.24225019659664471</v>
          </cell>
        </row>
        <row r="156">
          <cell r="C156" t="str">
            <v>Trach Vent + - Echangeur chaleur et humidité pour ventil spont sur canule trachéotomie avec site aspi et O2 vt &gt; 50 ml stérile - 41311 - UU</v>
          </cell>
          <cell r="D156">
            <v>0.12024978755675443</v>
          </cell>
          <cell r="E156" t="str">
            <v>APHP</v>
          </cell>
          <cell r="F156">
            <v>0.24526095113371857</v>
          </cell>
        </row>
        <row r="157">
          <cell r="C157" t="str">
            <v>Trousse badigeon pré-opératoire - 480037 - UU</v>
          </cell>
          <cell r="D157">
            <v>0.2350302237677086</v>
          </cell>
          <cell r="E157" t="str">
            <v>APHP</v>
          </cell>
          <cell r="F157">
            <v>0.43958047578900472</v>
          </cell>
        </row>
        <row r="158">
          <cell r="C158" t="str">
            <v>Trousse universelle grande dimension avec 2 champs de table UU stérile - ES29906CE - DAS - UU</v>
          </cell>
          <cell r="D158">
            <v>5.3246103890278746</v>
          </cell>
          <cell r="E158" t="str">
            <v>APHP</v>
          </cell>
          <cell r="F158">
            <v>0.52070480955413534</v>
          </cell>
        </row>
        <row r="159">
          <cell r="C159" t="str">
            <v>Trousse universelle grande dimension avec 2 champs de table UU stérile - ES29906CE - UU</v>
          </cell>
          <cell r="D159">
            <v>4.9373527970278746</v>
          </cell>
          <cell r="E159" t="str">
            <v>APHP</v>
          </cell>
          <cell r="F159">
            <v>0.55618944863425779</v>
          </cell>
        </row>
        <row r="160">
          <cell r="C160" t="str">
            <v>Tubulure 7 mm + valve arrêt vide pied - AS2727TP - DAS - UU</v>
          </cell>
          <cell r="D160">
            <v>0.732735250201624</v>
          </cell>
          <cell r="E160" t="str">
            <v>APHP</v>
          </cell>
          <cell r="F160">
            <v>0.40732305963273885</v>
          </cell>
        </row>
        <row r="161">
          <cell r="C161" t="str">
            <v>Tubulure 7 mm + valve arrêt vide pied - AS2727TP - UU</v>
          </cell>
          <cell r="D161">
            <v>0.67132487165209409</v>
          </cell>
          <cell r="E161" t="str">
            <v>APHP</v>
          </cell>
          <cell r="F161">
            <v>0.43527978681619012</v>
          </cell>
        </row>
        <row r="162">
          <cell r="C162" t="str">
            <v>Valve on-off aspiration Serres - 57959 - DAS - UU</v>
          </cell>
          <cell r="D162">
            <v>3.4934925674650209E-2</v>
          </cell>
          <cell r="E162" t="str">
            <v>APHP</v>
          </cell>
          <cell r="F162">
            <v>0.26575852057507565</v>
          </cell>
        </row>
        <row r="163">
          <cell r="C163" t="str">
            <v>Valve on-off aspiration Serres - 57959 - UU</v>
          </cell>
          <cell r="D163">
            <v>3.3820925674650212E-2</v>
          </cell>
          <cell r="E163" t="str">
            <v>APHP</v>
          </cell>
          <cell r="F163">
            <v>0.27257213761198723</v>
          </cell>
        </row>
        <row r="164">
          <cell r="C164" t="str">
            <v>Valve TPS + Prolong 10 cm - TPS-01-10 - DAS - UU</v>
          </cell>
          <cell r="D164">
            <v>5.8839758751522052E-2</v>
          </cell>
          <cell r="E164" t="str">
            <v>APHP</v>
          </cell>
          <cell r="F164">
            <v>0.33605505870124658</v>
          </cell>
        </row>
        <row r="165">
          <cell r="C165" t="str">
            <v>Valve TPS + Prolong 10 cm - TPS-01-10 - UU</v>
          </cell>
          <cell r="D165">
            <v>5.6032478751522057E-2</v>
          </cell>
          <cell r="E165" t="str">
            <v>APHP</v>
          </cell>
          <cell r="F165">
            <v>0.34939525579615138</v>
          </cell>
        </row>
        <row r="166">
          <cell r="C166" t="str">
            <v>Vicryl rapide incolore 75 cm USP 4-0 DEC &amp;,5 Aiguille FS3 S 16 mm 3/8C pointe triangle - VR2294 - DAS - UU</v>
          </cell>
          <cell r="D166">
            <v>2.3302081130645344E-2</v>
          </cell>
          <cell r="E166" t="str">
            <v>APHP</v>
          </cell>
          <cell r="F166">
            <v>0.24143829526854552</v>
          </cell>
        </row>
        <row r="167">
          <cell r="C167" t="str">
            <v>Vicryl rapide incolore 75 cm USP 4-0 DEC &amp;,5 Aiguille FS3 S 16 mm 3/8C pointe triangle - VR2294 - UU</v>
          </cell>
          <cell r="D167">
            <v>2.3266717200645347E-2</v>
          </cell>
          <cell r="E167" t="str">
            <v>APHP</v>
          </cell>
          <cell r="F167">
            <v>0.24180069340560745</v>
          </cell>
        </row>
        <row r="168">
          <cell r="C168" t="str">
            <v>Vidéolaryngoscope - 301-000-000 - Hors consommation électrique</v>
          </cell>
          <cell r="D168">
            <v>14.512618911173345</v>
          </cell>
          <cell r="E168" t="str">
            <v>APHP</v>
          </cell>
          <cell r="F168">
            <v>0.3188202557099255</v>
          </cell>
        </row>
        <row r="169">
          <cell r="C169" t="str">
            <v>Sonde Aspi SS Œil CH14 - UU</v>
          </cell>
          <cell r="D169">
            <v>7.6240698268415896E-2</v>
          </cell>
          <cell r="E169" t="str">
            <v>AP-HP</v>
          </cell>
          <cell r="F169">
            <v>0.35117092767749891</v>
          </cell>
        </row>
        <row r="170">
          <cell r="C170" t="str">
            <v>Tubulure à Oxygène à Renflement - 15 utilisations</v>
          </cell>
          <cell r="D170">
            <v>0.11645317925172612</v>
          </cell>
          <cell r="E170" t="str">
            <v>AP-HP</v>
          </cell>
          <cell r="F170">
            <v>0.54298542169603081</v>
          </cell>
        </row>
      </sheetData>
      <sheetData sheetId="23">
        <row r="5">
          <cell r="D5" t="str">
            <v>Facteurs d'émissions Médicaments</v>
          </cell>
        </row>
        <row r="11">
          <cell r="D11" t="str">
            <v>Libellé médicament</v>
          </cell>
          <cell r="E11" t="str">
            <v>kgCO2e/unité</v>
          </cell>
          <cell r="F11" t="str">
            <v>Source</v>
          </cell>
          <cell r="G11" t="str">
            <v>Incertitude</v>
          </cell>
        </row>
        <row r="12">
          <cell r="D12" t="str">
            <v>Adcetris 50 mg - poudre injection flacon - 3400958397189</v>
          </cell>
          <cell r="E12">
            <v>0.45767525643937651</v>
          </cell>
          <cell r="F12" t="str">
            <v>APHP</v>
          </cell>
          <cell r="G12">
            <v>0.31268430992903895</v>
          </cell>
        </row>
        <row r="13">
          <cell r="D13" t="str">
            <v>Ambisome 50 mg - poudre pour dispersion pour injection fv 15 ml - 3400956240821</v>
          </cell>
          <cell r="E13">
            <v>0.19450388853359041</v>
          </cell>
          <cell r="F13" t="str">
            <v>APHP</v>
          </cell>
          <cell r="G13">
            <v>0.46445985811570539</v>
          </cell>
        </row>
        <row r="14">
          <cell r="D14" t="str">
            <v>Amoxicilline / acide clavulanique SDZ 2g / 200 mg - poudre pour solution injectable - 3400937764681</v>
          </cell>
          <cell r="E14">
            <v>1.1461551493768438</v>
          </cell>
          <cell r="F14" t="str">
            <v>APHP</v>
          </cell>
          <cell r="G14">
            <v>0.52418999927738208</v>
          </cell>
        </row>
        <row r="15">
          <cell r="D15" t="str">
            <v>Aranesp 300 mg / 0,6 ml - solution injection seringue secur - 3400939593586</v>
          </cell>
          <cell r="E15">
            <v>2.4199453869499501</v>
          </cell>
          <cell r="F15" t="str">
            <v>APHP</v>
          </cell>
          <cell r="G15">
            <v>0.90868265707065743</v>
          </cell>
        </row>
        <row r="16">
          <cell r="D16" t="str">
            <v>Atracurium - 250 mg / 25 ml - solution injection - flacon - 3400957138974</v>
          </cell>
          <cell r="E16">
            <v>0.56878335291746085</v>
          </cell>
          <cell r="F16" t="str">
            <v>APHP</v>
          </cell>
          <cell r="G16">
            <v>0.70099079362089012</v>
          </cell>
        </row>
        <row r="17">
          <cell r="D17" t="str">
            <v>Atracurium Hpi 50 mg / 5ml - solution injectable ampoule - 3400957138806</v>
          </cell>
          <cell r="E17">
            <v>0.40855415770542847</v>
          </cell>
          <cell r="F17" t="str">
            <v>APHP</v>
          </cell>
          <cell r="G17">
            <v>0.8972123752237291</v>
          </cell>
        </row>
        <row r="18">
          <cell r="D18" t="str">
            <v>Atropine Sulf Agt 0,5 mg - 5 ml - solution injectable seringue - 3400927665806</v>
          </cell>
          <cell r="E18">
            <v>0.11708592614603992</v>
          </cell>
          <cell r="F18" t="str">
            <v>APHP</v>
          </cell>
          <cell r="G18">
            <v>0.4019145214838345</v>
          </cell>
        </row>
        <row r="19">
          <cell r="D19" t="str">
            <v>Aybinthio 400 mg / 16 ml - solution injectable flacon - 3400955074601</v>
          </cell>
          <cell r="E19">
            <v>2.2452325514214184</v>
          </cell>
          <cell r="F19" t="str">
            <v>APHP</v>
          </cell>
          <cell r="G19">
            <v>0.40760933141160255</v>
          </cell>
        </row>
        <row r="20">
          <cell r="D20" t="str">
            <v>Bactiseptic coloré orange Lab du Solvirex 40 ml - solution flacon</v>
          </cell>
          <cell r="E20">
            <v>0.33707326088359785</v>
          </cell>
          <cell r="F20" t="str">
            <v>APHP</v>
          </cell>
          <cell r="G20">
            <v>0.63227884487831487</v>
          </cell>
        </row>
        <row r="21">
          <cell r="D21" t="str">
            <v>Bétadine Alcoolique  5% - Flacon - 125 ml - Solution pour application cutanée</v>
          </cell>
          <cell r="E21">
            <v>0.28999999999999998</v>
          </cell>
          <cell r="F21" t="str">
            <v>Ecovamed</v>
          </cell>
          <cell r="G21">
            <v>0.21</v>
          </cell>
        </row>
        <row r="22">
          <cell r="D22" t="str">
            <v>Bétadine Alcoolique  5% - Flacon - 500 ml - Solution pour application cutanée</v>
          </cell>
          <cell r="E22">
            <v>0.85</v>
          </cell>
          <cell r="F22" t="str">
            <v>Ecovamed</v>
          </cell>
          <cell r="G22">
            <v>0.21</v>
          </cell>
        </row>
        <row r="23">
          <cell r="D23" t="str">
            <v>Bétadine Dermique 10% - Flacon - 125 ml - Solution pour application cutanée - 3400931499787</v>
          </cell>
          <cell r="E23">
            <v>0.51149853498706022</v>
          </cell>
          <cell r="F23" t="str">
            <v>APHP</v>
          </cell>
          <cell r="G23">
            <v>0.29940618861259127</v>
          </cell>
        </row>
        <row r="24">
          <cell r="D24" t="str">
            <v>Bétadine Scrub 4% - Solution moussante - 125 ml -  Solution pour application cutanée</v>
          </cell>
          <cell r="E24">
            <v>0.25</v>
          </cell>
          <cell r="F24" t="str">
            <v>Ecovamed</v>
          </cell>
          <cell r="G24">
            <v>0.21</v>
          </cell>
        </row>
        <row r="25">
          <cell r="D25" t="str">
            <v>Bétadine Scrub 4% - Solution moussante - 500 ml -  Solution pour application cutanée</v>
          </cell>
          <cell r="E25">
            <v>0.69</v>
          </cell>
          <cell r="F25" t="str">
            <v>Ecovamed</v>
          </cell>
          <cell r="G25">
            <v>0.21</v>
          </cell>
        </row>
        <row r="26">
          <cell r="D26" t="str">
            <v>Carboplatine Acc 600 mg / 60 ml - solution injectable flacon - 3400957874827</v>
          </cell>
          <cell r="E26">
            <v>4.9734255656859236</v>
          </cell>
          <cell r="F26" t="str">
            <v>APHP</v>
          </cell>
          <cell r="G26">
            <v>0.8848554509036537</v>
          </cell>
        </row>
        <row r="27">
          <cell r="D27" t="str">
            <v>Cefotaxime 1 g - poudre injection - flacon 15 mL -3400955037514</v>
          </cell>
          <cell r="E27">
            <v>7.8551367601946733</v>
          </cell>
          <cell r="F27" t="str">
            <v>APHP</v>
          </cell>
          <cell r="G27">
            <v>0.93337021021561939</v>
          </cell>
        </row>
        <row r="28">
          <cell r="D28" t="str">
            <v>Célécoxib Arrow 200 mg - gélule - 3400930101773</v>
          </cell>
          <cell r="E28">
            <v>0.45613998251793392</v>
          </cell>
          <cell r="F28" t="str">
            <v>APHP</v>
          </cell>
          <cell r="G28">
            <v>0.70531445338075882</v>
          </cell>
        </row>
        <row r="29">
          <cell r="D29" t="str">
            <v>Celluvisc 4 mg / 0,4 ml collyre unidose - 3400933797447</v>
          </cell>
          <cell r="E29">
            <v>1.4545127920863965E-2</v>
          </cell>
          <cell r="F29" t="str">
            <v>APHP</v>
          </cell>
          <cell r="G29">
            <v>0.48448074649931266</v>
          </cell>
        </row>
        <row r="30">
          <cell r="D30" t="str">
            <v>Chlorhexidine Alc Inc Gil 0,5% solution 125 ml - 3400957504502</v>
          </cell>
          <cell r="E30">
            <v>1.7821258140282261</v>
          </cell>
          <cell r="F30" t="str">
            <v>APHP</v>
          </cell>
          <cell r="G30">
            <v>0.91485732030046385</v>
          </cell>
        </row>
        <row r="31">
          <cell r="D31" t="str">
            <v>Chlorure de sodium BBM 0,18 g / 20 ml - solution injectable ampoule PP</v>
          </cell>
          <cell r="E31">
            <v>4.094864715702299E-2</v>
          </cell>
          <cell r="F31" t="str">
            <v>APHP</v>
          </cell>
          <cell r="G31">
            <v>0.49789951518469383</v>
          </cell>
        </row>
        <row r="32">
          <cell r="D32" t="str">
            <v>Chlorure de sodium FRF 0,9% - solution injectable 50 ml  Freelex - 3400936751125</v>
          </cell>
          <cell r="E32">
            <v>0.13633411067209089</v>
          </cell>
          <cell r="F32" t="str">
            <v>APHP</v>
          </cell>
          <cell r="G32">
            <v>0.45437216905504202</v>
          </cell>
        </row>
        <row r="33">
          <cell r="D33" t="str">
            <v>Chlorure de sodium FRF 0,9% / 100 ml - solution injectable Freeflex - 3400936751293</v>
          </cell>
          <cell r="E33">
            <v>0.19029641190875496</v>
          </cell>
          <cell r="F33" t="str">
            <v>APHP</v>
          </cell>
          <cell r="G33">
            <v>0.43407277081074347</v>
          </cell>
        </row>
        <row r="34">
          <cell r="D34" t="str">
            <v>Chlorure de sodium FRF 0,9% / 1000 ml - solution injectable Freeflex - 3400936751583</v>
          </cell>
          <cell r="E34">
            <v>0.86529869988217478</v>
          </cell>
          <cell r="F34" t="str">
            <v>APHP</v>
          </cell>
          <cell r="G34">
            <v>0.4179766983210273</v>
          </cell>
        </row>
        <row r="35">
          <cell r="D35" t="str">
            <v>Chlorure de sodium FRF 0,9% / 250 ml - solution injectable Freeflex - 3400936751354</v>
          </cell>
          <cell r="E35">
            <v>0.29889333140625823</v>
          </cell>
          <cell r="F35" t="str">
            <v>APHP</v>
          </cell>
          <cell r="G35">
            <v>0.40757906832353785</v>
          </cell>
        </row>
        <row r="36">
          <cell r="D36" t="str">
            <v>Chlorure de sodium FRF 0,9% / 50 ml - solution injectable Freeflex - 3400958072918</v>
          </cell>
          <cell r="E36">
            <v>0.13111607512542911</v>
          </cell>
          <cell r="F36" t="str">
            <v>APHP</v>
          </cell>
          <cell r="G36">
            <v>0.45330031915819025</v>
          </cell>
        </row>
        <row r="37">
          <cell r="D37" t="str">
            <v>Chlorure de sodium FRF 0,9% / 500 ml - solution injectable Freeflex - 3400936751415</v>
          </cell>
          <cell r="E37">
            <v>0.50328553405688736</v>
          </cell>
          <cell r="F37" t="str">
            <v>APHP</v>
          </cell>
          <cell r="G37">
            <v>0.40934843398850201</v>
          </cell>
        </row>
        <row r="38">
          <cell r="D38" t="str">
            <v>Chlorure de sodium MAC 0,9% - injection poche 50 ml - 3400935631466</v>
          </cell>
          <cell r="E38">
            <v>0.15947233213054249</v>
          </cell>
          <cell r="F38" t="str">
            <v>APHP</v>
          </cell>
          <cell r="G38">
            <v>0.44072512888107707</v>
          </cell>
        </row>
        <row r="39">
          <cell r="D39" t="str">
            <v>Chlorure de sodium proamp - 2 g / 10 ml - solution injectable pour perfusion - 3400936705869</v>
          </cell>
          <cell r="E39">
            <v>3.7002174939919745E-2</v>
          </cell>
          <cell r="F39" t="str">
            <v>APHP</v>
          </cell>
          <cell r="G39">
            <v>0.4218643636299807</v>
          </cell>
        </row>
        <row r="40">
          <cell r="D40" t="str">
            <v>Chlorure de sodium Versol 0,9% / 1000 ml - solution injectable flacon - 3401073958170</v>
          </cell>
          <cell r="E40">
            <v>1.3378634870216439</v>
          </cell>
          <cell r="F40" t="str">
            <v>APHP</v>
          </cell>
          <cell r="G40">
            <v>0.33156426409651485</v>
          </cell>
        </row>
        <row r="41">
          <cell r="D41" t="str">
            <v>Chlorure de sodium Versol 0,9% / 500 ml - solution injectable flacon</v>
          </cell>
          <cell r="E41">
            <v>0.71617173139084989</v>
          </cell>
          <cell r="F41" t="str">
            <v>APHP</v>
          </cell>
          <cell r="G41">
            <v>0.32774637612448215</v>
          </cell>
        </row>
        <row r="42">
          <cell r="D42" t="str">
            <v>Cisplatine Myl 100 mg / 100 ml - solution injectable - 3400956318575</v>
          </cell>
          <cell r="E42">
            <v>1.0750417315943417</v>
          </cell>
          <cell r="F42" t="str">
            <v>APHP</v>
          </cell>
          <cell r="G42">
            <v>0.69282564844501893</v>
          </cell>
        </row>
        <row r="43">
          <cell r="D43" t="str">
            <v>Clariscan 0,5 mmol/ml - Solution injectable - Seringue pré-remplie 10 ml - Boîte de 10 - 3400930091821</v>
          </cell>
          <cell r="E43">
            <v>1.3229249700188941</v>
          </cell>
          <cell r="F43" t="str">
            <v>APHP</v>
          </cell>
          <cell r="G43">
            <v>0.63288401166505082</v>
          </cell>
        </row>
        <row r="44">
          <cell r="D44" t="str">
            <v>Clariscan 0,5 mmol/ml - Solution injectable - Seringue pré-remplie 15 ml - Boîte de 10 - 3400930091852</v>
          </cell>
          <cell r="E44">
            <v>1.9526483512488559</v>
          </cell>
          <cell r="F44" t="str">
            <v>APHP</v>
          </cell>
          <cell r="G44">
            <v>0.6427601762406937</v>
          </cell>
        </row>
        <row r="45">
          <cell r="D45" t="str">
            <v>Clariscan 0,5 mmol/ml - Solution injectable - Seringue pré-remplie 20 ml - Boîte de 10 - 3400930091876</v>
          </cell>
          <cell r="E45">
            <v>2.6110191266030034</v>
          </cell>
          <cell r="F45" t="str">
            <v>APHP</v>
          </cell>
          <cell r="G45">
            <v>0.64105004815041833</v>
          </cell>
        </row>
        <row r="46">
          <cell r="D46" t="str">
            <v>Contramal 100mg / 2 ml - solution injectable ampoule - 3400957852993</v>
          </cell>
          <cell r="E46">
            <v>4.5069756192063867E-2</v>
          </cell>
          <cell r="F46" t="str">
            <v>APHP</v>
          </cell>
          <cell r="G46">
            <v>0.49654574444394289</v>
          </cell>
        </row>
        <row r="47">
          <cell r="D47" t="str">
            <v>Contramal Grünenthal 50 mg - gélule (boîte de 100) - 3400956111220</v>
          </cell>
          <cell r="E47">
            <v>2.6500903587707431E-2</v>
          </cell>
          <cell r="F47" t="str">
            <v>APHP</v>
          </cell>
          <cell r="G47">
            <v>0.62649126426406831</v>
          </cell>
        </row>
        <row r="48">
          <cell r="D48" t="str">
            <v>Cresemba 200 mg - poudre pour injection - 3400894170037</v>
          </cell>
          <cell r="E48">
            <v>0.79674625647276309</v>
          </cell>
          <cell r="F48" t="str">
            <v>APHP</v>
          </cell>
          <cell r="G48">
            <v>0.46332355389316071</v>
          </cell>
        </row>
        <row r="49">
          <cell r="D49" t="str">
            <v>Cyclophosphamide 1000 mg - poudre pour solution injectable - 3400955001485</v>
          </cell>
          <cell r="E49">
            <v>2.3123815486988182</v>
          </cell>
          <cell r="F49" t="str">
            <v>APHP</v>
          </cell>
          <cell r="G49">
            <v>0.69458788404647864</v>
          </cell>
        </row>
        <row r="50">
          <cell r="D50" t="str">
            <v>Cytarabine Acc 2000 mg / 20 ml - solution injectable flacon - 3400958531965</v>
          </cell>
          <cell r="E50">
            <v>7.2430395377209944</v>
          </cell>
          <cell r="F50" t="str">
            <v>APHP</v>
          </cell>
          <cell r="G50">
            <v>8.2419784979894856E-2</v>
          </cell>
        </row>
        <row r="51">
          <cell r="D51" t="str">
            <v>Darzalex 1800 mg / 15 ml - solution injectable - 3400930212202</v>
          </cell>
          <cell r="E51">
            <v>9.6567767707105236</v>
          </cell>
          <cell r="F51" t="str">
            <v>APHP</v>
          </cell>
          <cell r="G51">
            <v>0.42045025496470667</v>
          </cell>
        </row>
        <row r="52">
          <cell r="D52" t="str">
            <v>Defitelio 200 mg / 2,5 ml - solution injectable perfusion - flacon - 3400958579462</v>
          </cell>
          <cell r="E52">
            <v>0.15549968142759671</v>
          </cell>
          <cell r="F52" t="str">
            <v>APHP</v>
          </cell>
          <cell r="G52">
            <v>0.34828924518016224</v>
          </cell>
        </row>
        <row r="53">
          <cell r="D53" t="str">
            <v>Dexaméthasone 4 mg / 1 ml - solution injectable ampoule - 3400956307630</v>
          </cell>
          <cell r="E53">
            <v>0.12328511423442244</v>
          </cell>
          <cell r="F53" t="str">
            <v>APHP</v>
          </cell>
          <cell r="G53">
            <v>0.36682584430137749</v>
          </cell>
        </row>
        <row r="54">
          <cell r="D54" t="str">
            <v>Diffu-K 600 mg - gélule - 3400932905997</v>
          </cell>
          <cell r="E54">
            <v>6.7622835270545068E-3</v>
          </cell>
          <cell r="F54" t="str">
            <v>APHP</v>
          </cell>
          <cell r="G54">
            <v>0.26009453040774461</v>
          </cell>
        </row>
        <row r="55">
          <cell r="D55" t="str">
            <v>Diprivan - 500mg/50ml - émulsion injectable en seringue - 3400955977704</v>
          </cell>
          <cell r="E55">
            <v>0.41359314390102919</v>
          </cell>
          <cell r="F55" t="str">
            <v>APHP</v>
          </cell>
          <cell r="G55">
            <v>0.33273796046322507</v>
          </cell>
        </row>
        <row r="56">
          <cell r="D56" t="str">
            <v>Doliprane Sanofi 500 mg - gélule (boîte de 100) - 3400956082612</v>
          </cell>
          <cell r="E56">
            <v>3.7406803098184976E-2</v>
          </cell>
          <cell r="F56" t="str">
            <v>APHP</v>
          </cell>
          <cell r="G56">
            <v>0.46343915942357211</v>
          </cell>
        </row>
        <row r="57">
          <cell r="D57" t="str">
            <v>Dotarem 0,5 mmol/ ml - Solution injectable flacon 10ml - 3400933171346</v>
          </cell>
          <cell r="E57">
            <v>1.2973711712419733</v>
          </cell>
          <cell r="F57" t="str">
            <v>APHP</v>
          </cell>
          <cell r="G57">
            <v>0.64469656469386805</v>
          </cell>
        </row>
        <row r="58">
          <cell r="D58" t="str">
            <v>Doxorubicine Acc 200 mg / 100 ml - solution injectable - 3400957679767</v>
          </cell>
          <cell r="E58">
            <v>1.8236660409909449</v>
          </cell>
          <cell r="F58" t="str">
            <v>APHP</v>
          </cell>
          <cell r="G58">
            <v>0.80671030881525219</v>
          </cell>
        </row>
        <row r="59">
          <cell r="D59" t="str">
            <v>Dropéridol AGT 2,5 mg / 1 ml - solution injectable - 3400958404955</v>
          </cell>
          <cell r="E59">
            <v>1.5242209401758619E-2</v>
          </cell>
          <cell r="F59" t="str">
            <v>APHP</v>
          </cell>
          <cell r="G59">
            <v>0.37409371082999243</v>
          </cell>
        </row>
        <row r="60">
          <cell r="D60" t="str">
            <v>Duphalac 10 g / 15 ml - solution buvable - sachet - 3400927693199</v>
          </cell>
          <cell r="E60">
            <v>2.0691401681477147E-2</v>
          </cell>
          <cell r="F60" t="str">
            <v>APHP</v>
          </cell>
          <cell r="G60">
            <v>0.31807840833539941</v>
          </cell>
        </row>
        <row r="61">
          <cell r="D61" t="str">
            <v>Eau stérile bidon de 5 litres - 7456111</v>
          </cell>
          <cell r="E61">
            <v>1.3818788849999999</v>
          </cell>
          <cell r="F61" t="str">
            <v>APHP</v>
          </cell>
          <cell r="G61">
            <v>0.33301575138735384</v>
          </cell>
        </row>
        <row r="62">
          <cell r="D62" t="str">
            <v>Ephedrine Agt 30 mg / 10 ml - solution injectable seringue - 3400957571795</v>
          </cell>
          <cell r="E62">
            <v>0.426445348457621</v>
          </cell>
          <cell r="F62" t="str">
            <v>APHP</v>
          </cell>
          <cell r="G62">
            <v>0.86087602079711512</v>
          </cell>
        </row>
        <row r="63">
          <cell r="D63" t="str">
            <v>Etopophos 100 mg - poudre pour solution injectable - 3400955965008</v>
          </cell>
          <cell r="E63">
            <v>0.27206534435846319</v>
          </cell>
          <cell r="F63" t="str">
            <v>APHP</v>
          </cell>
          <cell r="G63">
            <v>0.59225599739490764</v>
          </cell>
        </row>
        <row r="64">
          <cell r="D64" t="str">
            <v>Etoposide Myl 200 mg / 10 ml - solution injectable - 3400956245383</v>
          </cell>
          <cell r="E64">
            <v>1.7227425388922</v>
          </cell>
          <cell r="F64" t="str">
            <v>APHP</v>
          </cell>
          <cell r="G64">
            <v>0.85319671837858202</v>
          </cell>
        </row>
        <row r="65">
          <cell r="D65" t="str">
            <v>Fluouracile Acc 5g / 100ml - solution injectable - 3400957518288</v>
          </cell>
          <cell r="E65">
            <v>9.6346579536449273</v>
          </cell>
          <cell r="F65" t="str">
            <v>APHP</v>
          </cell>
          <cell r="G65">
            <v>0.82230159772562672</v>
          </cell>
        </row>
        <row r="66">
          <cell r="D66" t="str">
            <v>Furosémide 20 mg / 2 mL - solution injectable ampoule - Lasilix - 3400958702204</v>
          </cell>
          <cell r="E66">
            <v>4.9560433435358688E-2</v>
          </cell>
          <cell r="F66" t="str">
            <v>APHP</v>
          </cell>
          <cell r="G66">
            <v>0.64791553777751987</v>
          </cell>
        </row>
        <row r="67">
          <cell r="D67" t="str">
            <v>Gel lubrifiant Optilube tube 5 g</v>
          </cell>
          <cell r="E67">
            <v>9.5260279770670767E-2</v>
          </cell>
          <cell r="F67" t="str">
            <v>APHP</v>
          </cell>
          <cell r="G67">
            <v>0.56925800636300861</v>
          </cell>
        </row>
        <row r="68">
          <cell r="D68" t="str">
            <v>Gemcitabine Arw 1 g / 25 ml - solution injectable - 3400957707774</v>
          </cell>
          <cell r="E68">
            <v>3.583991983698223</v>
          </cell>
          <cell r="F68" t="str">
            <v>APHP</v>
          </cell>
          <cell r="G68">
            <v>7.6565654624638685E-2</v>
          </cell>
        </row>
        <row r="69">
          <cell r="D69" t="str">
            <v>Glucose 5% - solution injectable - poche 50 mL - 3400935613028</v>
          </cell>
          <cell r="E69">
            <v>0.12687362694016815</v>
          </cell>
          <cell r="F69" t="str">
            <v>APHP</v>
          </cell>
          <cell r="G69">
            <v>0.4572645040363596</v>
          </cell>
        </row>
        <row r="70">
          <cell r="D70" t="str">
            <v>Glucose FRF 5% / 100 ml - solution injectable Freeflex - 3400936762701</v>
          </cell>
          <cell r="E70">
            <v>0.20016654765875494</v>
          </cell>
          <cell r="F70" t="str">
            <v>APHP</v>
          </cell>
          <cell r="G70">
            <v>0.41354296482842384</v>
          </cell>
        </row>
        <row r="71">
          <cell r="D71" t="str">
            <v>Glucose FRF 5% / 1000 ml - solution injectable Freeflex - 3400936763012</v>
          </cell>
          <cell r="E71">
            <v>0.96400005738217476</v>
          </cell>
          <cell r="F71" t="str">
            <v>APHP</v>
          </cell>
          <cell r="G71">
            <v>0.38117740369876596</v>
          </cell>
        </row>
        <row r="72">
          <cell r="D72" t="str">
            <v>Glucose FRF 5% / 250 ml - solution injectable Freeflex - 3400936762879</v>
          </cell>
          <cell r="E72">
            <v>0.32356867078125828</v>
          </cell>
          <cell r="F72" t="str">
            <v>APHP</v>
          </cell>
          <cell r="G72">
            <v>0.37983413707566205</v>
          </cell>
        </row>
        <row r="73">
          <cell r="D73" t="str">
            <v>Glucose FRF 5% / 50 ml - solution injectable Freeflex - 3400936762640</v>
          </cell>
          <cell r="E73">
            <v>0.13605114300042914</v>
          </cell>
          <cell r="F73" t="str">
            <v>APHP</v>
          </cell>
          <cell r="G73">
            <v>0.43751988832522792</v>
          </cell>
        </row>
        <row r="74">
          <cell r="D74" t="str">
            <v>Glucose FRF 5% / 50 ml - solution injectable Freeflex - 3400936762640</v>
          </cell>
          <cell r="E74">
            <v>0.13605114300042914</v>
          </cell>
          <cell r="F74" t="str">
            <v>APHP</v>
          </cell>
          <cell r="G74">
            <v>0.43751988832522792</v>
          </cell>
        </row>
        <row r="75">
          <cell r="D75" t="str">
            <v>Glucose FRF 5% / 500 ml - solution injectable Freeflex - 3400936762930</v>
          </cell>
          <cell r="E75">
            <v>0.55263621280688746</v>
          </cell>
          <cell r="F75" t="str">
            <v>APHP</v>
          </cell>
          <cell r="G75">
            <v>0.37739761518738324</v>
          </cell>
        </row>
        <row r="76">
          <cell r="D76" t="str">
            <v>Ibuprofène ARW 400mg - comprimé - 3400956603626</v>
          </cell>
          <cell r="E76">
            <v>3.5853723452279274E-2</v>
          </cell>
          <cell r="F76" t="str">
            <v>APHP</v>
          </cell>
          <cell r="G76">
            <v>0.38426547058253857</v>
          </cell>
        </row>
        <row r="77">
          <cell r="D77" t="str">
            <v>Imfinzi 120 mg / 2,4 ml - solution injectable - 3400955058151</v>
          </cell>
          <cell r="E77">
            <v>0.65346822398627835</v>
          </cell>
          <cell r="F77" t="str">
            <v>APHP</v>
          </cell>
          <cell r="G77">
            <v>0.41507517890522883</v>
          </cell>
        </row>
        <row r="78">
          <cell r="D78" t="str">
            <v>Iomeron 400 - Solution injectable flacon 200 ml - 3400933795665</v>
          </cell>
          <cell r="E78">
            <v>1.6718904306232458</v>
          </cell>
          <cell r="F78" t="str">
            <v>APHP</v>
          </cell>
          <cell r="G78">
            <v>0.32960882768857969</v>
          </cell>
        </row>
        <row r="79">
          <cell r="D79" t="str">
            <v>Irinotecan Kbi 300 mg / 15 ml - solution injectable - 3400957679767</v>
          </cell>
          <cell r="E79">
            <v>0.37174762161755148</v>
          </cell>
          <cell r="F79" t="str">
            <v>APHP</v>
          </cell>
          <cell r="G79">
            <v>0.3064976156209383</v>
          </cell>
        </row>
        <row r="80">
          <cell r="D80" t="str">
            <v>Kardégic 160 mg - poudre orale sachet - 3400933247379</v>
          </cell>
          <cell r="E80">
            <v>0.18555824277680036</v>
          </cell>
          <cell r="F80" t="str">
            <v>APHP</v>
          </cell>
          <cell r="G80">
            <v>0.60566648089725439</v>
          </cell>
        </row>
        <row r="81">
          <cell r="D81" t="str">
            <v>Keppra 100 mg/ml, Flacon de 300 ml - solution buvable - ND</v>
          </cell>
          <cell r="E81">
            <v>32.836840334892187</v>
          </cell>
          <cell r="F81" t="str">
            <v>APHP</v>
          </cell>
          <cell r="G81">
            <v>0.61833242005208</v>
          </cell>
        </row>
        <row r="82">
          <cell r="D82" t="str">
            <v>Kétamine Ren 50 mg / 5 ml - solution injectable ampoule - 3400957852993</v>
          </cell>
          <cell r="E82">
            <v>0.15485772765040789</v>
          </cell>
          <cell r="F82" t="str">
            <v>APHP</v>
          </cell>
          <cell r="G82">
            <v>0.43218285192161549</v>
          </cell>
        </row>
        <row r="83">
          <cell r="D83" t="str">
            <v>Kétoprofène Médisol 100 mg / 4 ml - solution injectable ampoule - 3400926888510</v>
          </cell>
          <cell r="E83">
            <v>0.55713739710143029</v>
          </cell>
          <cell r="F83" t="str">
            <v>APHP</v>
          </cell>
          <cell r="G83">
            <v>0.41885557481783053</v>
          </cell>
        </row>
        <row r="84">
          <cell r="D84" t="str">
            <v>Kétoprofene Viatris LP 100 mg - comprimé sécable - 3400958331183</v>
          </cell>
          <cell r="E84">
            <v>0.51135857047764333</v>
          </cell>
          <cell r="F84" t="str">
            <v>APHP</v>
          </cell>
          <cell r="G84">
            <v>0.45089495596773921</v>
          </cell>
        </row>
        <row r="85">
          <cell r="D85" t="str">
            <v>Keytruda 100 mg / 4ml - solution injectable flacon (T2A) - 3400955024316</v>
          </cell>
          <cell r="E85">
            <v>0.89678905551808652</v>
          </cell>
          <cell r="F85" t="str">
            <v>APHP</v>
          </cell>
          <cell r="G85">
            <v>0.81948275697270601</v>
          </cell>
        </row>
        <row r="86">
          <cell r="D86" t="str">
            <v>Kyprolis 60 mg - poudre pour solution injectable - 3400955015017</v>
          </cell>
          <cell r="E86">
            <v>0.99052953855884784</v>
          </cell>
          <cell r="F86" t="str">
            <v>APHP</v>
          </cell>
          <cell r="G86">
            <v>0.79016414327718931</v>
          </cell>
        </row>
        <row r="87">
          <cell r="D87" t="str">
            <v>Lévétiracétam ARL 1000 mg - comprimé sécable - 3400926805364</v>
          </cell>
          <cell r="E87">
            <v>1.1810729211602551</v>
          </cell>
          <cell r="F87" t="str">
            <v>APHP</v>
          </cell>
          <cell r="G87">
            <v>0.6038602270895902</v>
          </cell>
        </row>
        <row r="88">
          <cell r="D88" t="str">
            <v>Lévétiracétam MYL 500 mg / 5 ml - ampoule - 3400921730296</v>
          </cell>
          <cell r="E88">
            <v>0.54376703674138926</v>
          </cell>
          <cell r="F88" t="str">
            <v>APHP</v>
          </cell>
          <cell r="G88">
            <v>0.61270677049879807</v>
          </cell>
        </row>
        <row r="89">
          <cell r="D89" t="str">
            <v>Lidocaïne Adr Agt 100 mg / 10 ml - solution injectable ampoule - 3400958433931</v>
          </cell>
          <cell r="E89">
            <v>7.5496473745407439E-2</v>
          </cell>
          <cell r="F89" t="str">
            <v>APHP</v>
          </cell>
          <cell r="G89">
            <v>0.38399438378069045</v>
          </cell>
        </row>
        <row r="90">
          <cell r="D90" t="str">
            <v>Lovenox 4000 UI / 0,4 ml - injection seringue secur - 3400936468726</v>
          </cell>
          <cell r="E90">
            <v>0.32944078215219152</v>
          </cell>
          <cell r="F90" t="str">
            <v>APHP</v>
          </cell>
          <cell r="G90">
            <v>0.89035340161063325</v>
          </cell>
        </row>
        <row r="91">
          <cell r="D91" t="str">
            <v>Morphine Chl Lav 50 mg / 5 ml - solution injectable - 3400956027613</v>
          </cell>
          <cell r="E91">
            <v>0.16254356721744379</v>
          </cell>
          <cell r="F91" t="str">
            <v>APHP</v>
          </cell>
          <cell r="G91">
            <v>0.39124395770237891</v>
          </cell>
        </row>
        <row r="92">
          <cell r="D92" t="str">
            <v>Néfopam 20 mg / 2 ml - solution injectable - ampoule (x10) - 3400935876614</v>
          </cell>
          <cell r="E92">
            <v>0.16589569331837831</v>
          </cell>
          <cell r="F92" t="str">
            <v>APHP</v>
          </cell>
          <cell r="G92">
            <v>0.88401450853534247</v>
          </cell>
        </row>
        <row r="93">
          <cell r="D93" t="str">
            <v>Néfopam Viatris 20 mg / 2 ml - solution injectable ampoule - 3400935876614</v>
          </cell>
          <cell r="E93">
            <v>4.7384418160843877E-2</v>
          </cell>
          <cell r="F93" t="str">
            <v>APHP</v>
          </cell>
          <cell r="G93">
            <v>0.66996193413466099</v>
          </cell>
        </row>
        <row r="94">
          <cell r="D94" t="str">
            <v>Noradrénaline MYL 8 mg / 4 ml ss cons - ampoule</v>
          </cell>
          <cell r="E94">
            <v>3.5821442748226684E-2</v>
          </cell>
          <cell r="F94" t="str">
            <v>APHP</v>
          </cell>
          <cell r="G94">
            <v>0.43953495247359092</v>
          </cell>
        </row>
        <row r="95">
          <cell r="D95" t="str">
            <v>Ondansétron Myl 8 mg / 4 ml - solution injectable ampoule - 3400956986149</v>
          </cell>
          <cell r="E95">
            <v>3.0136261005021814E-2</v>
          </cell>
          <cell r="F95" t="str">
            <v>APHP</v>
          </cell>
          <cell r="G95">
            <v>0.37269247310047093</v>
          </cell>
        </row>
        <row r="96">
          <cell r="D96" t="str">
            <v>Ondensétron Zen 8 mg -  comprimé - 34009376359</v>
          </cell>
          <cell r="E96">
            <v>2.3963931580125341E-2</v>
          </cell>
          <cell r="F96" t="str">
            <v>APHP</v>
          </cell>
          <cell r="G96">
            <v>0.22366424008900654</v>
          </cell>
        </row>
        <row r="97">
          <cell r="D97" t="str">
            <v>Opdivo 240 mg / 24 ml - solution injectable - 3400955055570</v>
          </cell>
          <cell r="E97">
            <v>1.5760945679951577</v>
          </cell>
          <cell r="F97" t="str">
            <v>APHP</v>
          </cell>
          <cell r="G97">
            <v>0.38078132618809152</v>
          </cell>
        </row>
        <row r="98">
          <cell r="D98" t="str">
            <v>Oxaliplatine Acc 200 mg / 40 ml - solution injectable - 3400957954642</v>
          </cell>
          <cell r="E98">
            <v>0.31667474493146258</v>
          </cell>
          <cell r="F98" t="str">
            <v>APHP</v>
          </cell>
          <cell r="G98">
            <v>0.29722504739549738</v>
          </cell>
        </row>
        <row r="99">
          <cell r="D99" t="str">
            <v>Oxbryta 500 mg - comprimé pelliculé - 3400930247150</v>
          </cell>
          <cell r="E99">
            <v>4.0175609572961992</v>
          </cell>
          <cell r="F99" t="str">
            <v>APHP</v>
          </cell>
          <cell r="G99">
            <v>0.9125372647359733</v>
          </cell>
        </row>
        <row r="100">
          <cell r="D100" t="str">
            <v>Paclitaxel Kbi 300 mg / 50 ml - solution injectable flacon - 3400957504502</v>
          </cell>
          <cell r="E100">
            <v>2.5664551948616285</v>
          </cell>
          <cell r="F100" t="str">
            <v>APHP</v>
          </cell>
          <cell r="G100">
            <v>0.85726702328761628</v>
          </cell>
        </row>
        <row r="101">
          <cell r="D101" t="str">
            <v>Paracétamol B.Braun 1000 mg / 100 ml -  solution injectable flacon - 3400958308123</v>
          </cell>
          <cell r="E101">
            <v>0.2076350978453925</v>
          </cell>
          <cell r="F101" t="str">
            <v>APHP</v>
          </cell>
          <cell r="G101">
            <v>0.21045420627095635</v>
          </cell>
        </row>
        <row r="102">
          <cell r="D102" t="str">
            <v>Paracétamol Kbi 1000 mg / 100 ml - solution injectable poche - 3400958249297</v>
          </cell>
          <cell r="E102">
            <v>0.240662899773608</v>
          </cell>
          <cell r="F102" t="str">
            <v>APHP</v>
          </cell>
          <cell r="G102">
            <v>0.35492160268964412</v>
          </cell>
        </row>
        <row r="103">
          <cell r="D103" t="str">
            <v>Paracétamol Mac 500 mg / 50 ml - solution injectable poche - 3400957690243</v>
          </cell>
          <cell r="E103">
            <v>0.1390311673176052</v>
          </cell>
          <cell r="F103" t="str">
            <v>APHP</v>
          </cell>
          <cell r="G103">
            <v>0.40314467853241165</v>
          </cell>
        </row>
        <row r="104">
          <cell r="D104" t="str">
            <v>Pémétrexed Frk 1000 mg / 40 ml - solution injectable - 3400930212318</v>
          </cell>
          <cell r="E104">
            <v>0.76595477085285324</v>
          </cell>
          <cell r="F104" t="str">
            <v>APHP</v>
          </cell>
          <cell r="G104">
            <v>0.34057729137505166</v>
          </cell>
        </row>
        <row r="105">
          <cell r="D105" t="str">
            <v>Phocytan 0,66 mmol / ml - solution injectable - ampoule 10ml - 3400922028606</v>
          </cell>
          <cell r="E105">
            <v>3.9660175514319125</v>
          </cell>
          <cell r="F105" t="str">
            <v>APHP</v>
          </cell>
          <cell r="G105">
            <v>4.9705350845756391E-2</v>
          </cell>
        </row>
        <row r="106">
          <cell r="D106" t="str">
            <v>Phoxilium K = 4 mmol/l - PHO = 1,2 mmol / L - poche 5 L - 3400939449777</v>
          </cell>
          <cell r="E106">
            <v>1.1426547563187452</v>
          </cell>
          <cell r="F106" t="str">
            <v>APHP</v>
          </cell>
          <cell r="G106">
            <v>0.39220693461569472</v>
          </cell>
        </row>
        <row r="107">
          <cell r="D107" t="str">
            <v>Potassium chlorure 1 g / 10 ml (10%) à diluer solution pour perfusion - ampoule - 3400958362521</v>
          </cell>
          <cell r="E107">
            <v>4.0792766724799361E-2</v>
          </cell>
          <cell r="F107" t="str">
            <v>APHP</v>
          </cell>
          <cell r="G107">
            <v>0.41417001827741989</v>
          </cell>
        </row>
        <row r="108">
          <cell r="D108" t="str">
            <v>Potassium H2 pharma 25 mg / ml - sirop 20 0ml - 3400930063057</v>
          </cell>
          <cell r="E108">
            <v>1.4400873210849638</v>
          </cell>
          <cell r="F108" t="str">
            <v>APHP</v>
          </cell>
          <cell r="G108">
            <v>0.27202878085070964</v>
          </cell>
        </row>
        <row r="109">
          <cell r="D109" t="str">
            <v>Potassium Liberty pharma 440 mg / 15 ml - sirop en sachet-dose - 3400930063057</v>
          </cell>
          <cell r="E109">
            <v>4.8131019321509157E-2</v>
          </cell>
          <cell r="F109" t="str">
            <v>APHP</v>
          </cell>
          <cell r="G109">
            <v>0.23776076874361107</v>
          </cell>
        </row>
        <row r="110">
          <cell r="D110" t="str">
            <v>Primovist 0,25mmol/ ml - Solution injectable - Seringue pré-remplie 10 ml (verre) - Boîte de 1 - 3400930210857</v>
          </cell>
          <cell r="E110">
            <v>1.5425048648294282</v>
          </cell>
          <cell r="F110" t="str">
            <v>APHP</v>
          </cell>
          <cell r="G110">
            <v>0.74478358979413883</v>
          </cell>
        </row>
        <row r="111">
          <cell r="D111" t="str">
            <v>Privigen 20 g / 200 ml - solution injectable perfusion - flacon - 3400957279363</v>
          </cell>
          <cell r="E111">
            <v>154.22423792526172</v>
          </cell>
          <cell r="F111" t="str">
            <v>APHP</v>
          </cell>
          <cell r="G111">
            <v>0.95024716836097678</v>
          </cell>
        </row>
        <row r="112">
          <cell r="D112" t="str">
            <v>Privigen 40 g / 400 ml - solution injectable perfusion - flacon - 3400958540660</v>
          </cell>
          <cell r="E112">
            <v>308.05446493252686</v>
          </cell>
          <cell r="F112" t="str">
            <v>APHP</v>
          </cell>
          <cell r="G112">
            <v>0.95146203367013216</v>
          </cell>
        </row>
        <row r="113">
          <cell r="D113" t="str">
            <v>Profénid Sanofi 50 mg - gélule - 3400949939206</v>
          </cell>
          <cell r="E113">
            <v>0.25318733264004684</v>
          </cell>
          <cell r="F113" t="str">
            <v>APHP</v>
          </cell>
          <cell r="G113">
            <v>0.45511418534174475</v>
          </cell>
        </row>
        <row r="114">
          <cell r="D114" t="str">
            <v>Propofol Kabi 1 g / 100 ml (1%) - solution pour injection - flacon - 3400955066637</v>
          </cell>
          <cell r="E114">
            <v>0.77175043017543865</v>
          </cell>
          <cell r="F114" t="str">
            <v>APHP</v>
          </cell>
          <cell r="G114">
            <v>0.34657176782397536</v>
          </cell>
        </row>
        <row r="115">
          <cell r="D115" t="str">
            <v>Propofol Kbi 200 mg / 20 ml - solution injectable (1%) MCT/MCT - 3400955066651</v>
          </cell>
          <cell r="E115">
            <v>0.168676717099354</v>
          </cell>
          <cell r="F115" t="str">
            <v>APHP</v>
          </cell>
          <cell r="G115">
            <v>0.318693958841062</v>
          </cell>
        </row>
        <row r="116">
          <cell r="D116" t="str">
            <v>Propofol Lipuro - 500mg/50ml - émulsion injectable flacon - 3400957173524</v>
          </cell>
          <cell r="E116">
            <v>0.4335477879088741</v>
          </cell>
          <cell r="F116" t="str">
            <v>APHP</v>
          </cell>
          <cell r="G116">
            <v>0.32015236671178382</v>
          </cell>
        </row>
        <row r="117">
          <cell r="D117" t="str">
            <v>Reanutriflex Omega - émulsion injection - 1875 ml - 3400930077405</v>
          </cell>
          <cell r="E117">
            <v>1.6874772297156995</v>
          </cell>
          <cell r="F117" t="str">
            <v>APHP</v>
          </cell>
          <cell r="G117">
            <v>0.40189324364965812</v>
          </cell>
        </row>
        <row r="118">
          <cell r="D118" t="str">
            <v>Rémifentanil MYL 5 mg - poudre pour solution injectable - 3400957729547</v>
          </cell>
          <cell r="E118">
            <v>7.1829316047972463E-2</v>
          </cell>
          <cell r="F118" t="str">
            <v>APHP</v>
          </cell>
          <cell r="G118">
            <v>0.25115022468504616</v>
          </cell>
        </row>
        <row r="119">
          <cell r="D119" t="str">
            <v>Riastap 1 g - poudre injection - flacon - 3400949488421</v>
          </cell>
          <cell r="E119">
            <v>8.2876990072566947</v>
          </cell>
          <cell r="F119" t="str">
            <v>APHP</v>
          </cell>
          <cell r="G119">
            <v>0.88529588588095931</v>
          </cell>
        </row>
        <row r="120">
          <cell r="D120" t="str">
            <v>Ringer Lactate FRF 1000 ml - solution injectable - 3400936734036</v>
          </cell>
          <cell r="E120">
            <v>0.96901347881172795</v>
          </cell>
          <cell r="F120" t="str">
            <v>APHP</v>
          </cell>
          <cell r="G120">
            <v>0.39225301082384334</v>
          </cell>
        </row>
        <row r="121">
          <cell r="D121" t="str">
            <v>Ringer Lactate FRF 500 ml - solution injectable - 3400936645974</v>
          </cell>
          <cell r="E121">
            <v>0.52090611709649548</v>
          </cell>
          <cell r="F121" t="str">
            <v>APHP</v>
          </cell>
          <cell r="G121">
            <v>0.39878492057388876</v>
          </cell>
        </row>
        <row r="122">
          <cell r="D122" t="str">
            <v>Rixathon 100 mg / 10 ml - solution injectable flacon - 3400955034452</v>
          </cell>
          <cell r="E122">
            <v>0.70869864006589389</v>
          </cell>
          <cell r="F122" t="str">
            <v>APHP</v>
          </cell>
          <cell r="G122">
            <v>0.35739026494460252</v>
          </cell>
        </row>
        <row r="123">
          <cell r="D123" t="str">
            <v>Seringue pré-remplie NaCl 0,9% 10 ml stérile</v>
          </cell>
          <cell r="E123">
            <v>6.3426235585276422E-2</v>
          </cell>
          <cell r="F123" t="str">
            <v>APHP</v>
          </cell>
          <cell r="G123">
            <v>0.47522628886656654</v>
          </cell>
        </row>
        <row r="124">
          <cell r="D124" t="str">
            <v>Sérum physiologique - solution nasale / OPH unidose 5 mL - NaCL 0,9% - 9985463</v>
          </cell>
          <cell r="E124">
            <v>2.6885862597947868E-2</v>
          </cell>
          <cell r="F124" t="str">
            <v>APHP</v>
          </cell>
          <cell r="G124">
            <v>0.4315361269324765</v>
          </cell>
        </row>
        <row r="125">
          <cell r="D125" t="str">
            <v>Soliris 300 mg / 30 ml - solution injectable pour flacon - 3400957113841</v>
          </cell>
          <cell r="E125">
            <v>1.9542176554832866</v>
          </cell>
          <cell r="F125" t="str">
            <v>APHP</v>
          </cell>
          <cell r="G125">
            <v>0.39955077779036308</v>
          </cell>
        </row>
        <row r="126">
          <cell r="D126" t="str">
            <v>Solupred 20 mg - comprimé orodispersible - 3400957490270</v>
          </cell>
          <cell r="E126">
            <v>4.8412066222797291E-2</v>
          </cell>
          <cell r="F126" t="str">
            <v>APHP</v>
          </cell>
          <cell r="G126">
            <v>0.66733743155734393</v>
          </cell>
        </row>
        <row r="127">
          <cell r="D127" t="str">
            <v>Sufentanil MYL 250µg/5ml sol inj amp</v>
          </cell>
          <cell r="E127">
            <v>2.9297667139575528E-2</v>
          </cell>
          <cell r="F127" t="str">
            <v>APHP</v>
          </cell>
          <cell r="G127">
            <v>0.41998550396899753</v>
          </cell>
        </row>
        <row r="128">
          <cell r="D128" t="str">
            <v>Sufentanyl Myl 50 mcg / 10 ml - solution injectable ampoule - 3400956490530</v>
          </cell>
          <cell r="E128">
            <v>3.8370292974837725E-2</v>
          </cell>
          <cell r="F128" t="str">
            <v>APHP</v>
          </cell>
          <cell r="G128">
            <v>0.43874241619472742</v>
          </cell>
        </row>
        <row r="129">
          <cell r="D129" t="str">
            <v>Tecentriq 1200 mg /20 ml - solution injectable - 3400955042006</v>
          </cell>
          <cell r="E129">
            <v>6.1386104356341447</v>
          </cell>
          <cell r="F129" t="str">
            <v>APHP</v>
          </cell>
          <cell r="G129">
            <v>0.43986290942847761</v>
          </cell>
        </row>
        <row r="130">
          <cell r="D130" t="str">
            <v>Tramadol Arrow 100 mg / 2 ml - solution injectable ampoule - 3400955037231</v>
          </cell>
          <cell r="E130">
            <v>0.10459377969438441</v>
          </cell>
          <cell r="F130" t="str">
            <v>APHP</v>
          </cell>
          <cell r="G130">
            <v>0.6352215573399691</v>
          </cell>
        </row>
        <row r="131">
          <cell r="D131" t="str">
            <v>Urapidil 50 mg / 10 ml - solution injectable - ampoule - 3400930132968</v>
          </cell>
          <cell r="E131">
            <v>0.98799782239906242</v>
          </cell>
          <cell r="F131" t="str">
            <v>APHP</v>
          </cell>
          <cell r="G131">
            <v>0.80207507006812162</v>
          </cell>
        </row>
        <row r="132">
          <cell r="D132" t="str">
            <v>Xylocaïne 100 mg / 20 ml - solution injectable - 3400934215063</v>
          </cell>
          <cell r="E132">
            <v>0.19337609292645913</v>
          </cell>
          <cell r="F132" t="str">
            <v>APHP</v>
          </cell>
          <cell r="G132">
            <v>0.46867647849846378</v>
          </cell>
        </row>
        <row r="133">
          <cell r="D133" t="str">
            <v>Zamudol Viatris LP 100 mg - comprimé sécable - 3400934654329</v>
          </cell>
          <cell r="E133">
            <v>0.11637786867989276</v>
          </cell>
          <cell r="F133" t="str">
            <v>APHP</v>
          </cell>
          <cell r="G133">
            <v>0.61078471488932007</v>
          </cell>
        </row>
        <row r="134">
          <cell r="D134" t="str">
            <v>Zavicefta 2 g/ 0,5 g - poudre injection - flacon (t2a) - 3400930036235</v>
          </cell>
          <cell r="E134">
            <v>16.632689987634009</v>
          </cell>
          <cell r="F134" t="str">
            <v>APHP</v>
          </cell>
          <cell r="G134">
            <v>0.88336593802013552</v>
          </cell>
        </row>
        <row r="135">
          <cell r="D135" t="str">
            <v>Zerbaxa 1 g / 0,5 g - poudre injection - 3400930036235</v>
          </cell>
          <cell r="E135">
            <v>8.8569640281498732</v>
          </cell>
          <cell r="F135" t="str">
            <v>APHP</v>
          </cell>
          <cell r="G135">
            <v>0.83357029158598483</v>
          </cell>
        </row>
      </sheetData>
      <sheetData sheetId="24" refreshError="1"/>
      <sheetData sheetId="25" refreshError="1"/>
      <sheetData sheetId="26">
        <row r="5">
          <cell r="A5" t="str">
            <v>Facteurs d'émissions Hygiène &amp; Nettoyage</v>
          </cell>
        </row>
        <row r="11">
          <cell r="A11" t="str">
            <v>Produit</v>
          </cell>
          <cell r="B11" t="str">
            <v>kgCO2e/kg</v>
          </cell>
          <cell r="C11" t="str">
            <v>Source</v>
          </cell>
          <cell r="D11" t="str">
            <v>Incertitude</v>
          </cell>
          <cell r="E11" t="str">
            <v>Masse totale déchets (DM + emballage) (kg)</v>
          </cell>
        </row>
        <row r="12">
          <cell r="A12" t="str">
            <v>Produits de nettoyage et d'hygiène</v>
          </cell>
          <cell r="B12" t="str">
            <v>kg/kg</v>
          </cell>
        </row>
        <row r="13">
          <cell r="A13" t="str">
            <v>Bicarbonate de soude</v>
          </cell>
          <cell r="B13">
            <v>1.21</v>
          </cell>
          <cell r="C13" t="str">
            <v>Base Carbone (version 22.0), ADEME</v>
          </cell>
          <cell r="D13">
            <v>0.5</v>
          </cell>
        </row>
        <row r="14">
          <cell r="A14" t="str">
            <v>Chlore</v>
          </cell>
          <cell r="B14">
            <v>1.25</v>
          </cell>
          <cell r="C14" t="str">
            <v>Base Carbone (version 22.0), ADEME</v>
          </cell>
          <cell r="D14">
            <v>0.5</v>
          </cell>
        </row>
        <row r="15">
          <cell r="A15" t="str">
            <v xml:space="preserve">Désinfectant </v>
          </cell>
          <cell r="B15">
            <v>4.46</v>
          </cell>
          <cell r="C15" t="str">
            <v>Base Carbone (version 22.0), ADEME</v>
          </cell>
          <cell r="D15">
            <v>0.5</v>
          </cell>
        </row>
        <row r="16">
          <cell r="A16" t="str">
            <v>Gel  nettoyant WC</v>
          </cell>
          <cell r="B16">
            <v>0.56899999999999995</v>
          </cell>
          <cell r="C16" t="str">
            <v>Base Carbone (version 22.0), ADEME</v>
          </cell>
          <cell r="D16">
            <v>0.5</v>
          </cell>
        </row>
        <row r="17">
          <cell r="A17" t="str">
            <v>Gel douche</v>
          </cell>
          <cell r="B17">
            <v>1.77</v>
          </cell>
          <cell r="C17" t="str">
            <v>Base Carbone (version 22.0), ADEME</v>
          </cell>
          <cell r="D17">
            <v>0.5</v>
          </cell>
        </row>
        <row r="18">
          <cell r="A18" t="str">
            <v>Lessive liquide</v>
          </cell>
          <cell r="B18">
            <v>0.83799999999999997</v>
          </cell>
          <cell r="C18" t="str">
            <v>Base Carbone (version 22.0), ADEME</v>
          </cell>
          <cell r="D18">
            <v>0.5</v>
          </cell>
        </row>
        <row r="19">
          <cell r="A19" t="str">
            <v>Lessive poudre</v>
          </cell>
          <cell r="B19">
            <v>1.26</v>
          </cell>
          <cell r="C19" t="str">
            <v>Base Carbone (version 22.0), ADEME</v>
          </cell>
          <cell r="D19">
            <v>0.5</v>
          </cell>
        </row>
        <row r="20">
          <cell r="A20" t="str">
            <v>Nettoyant multi usages</v>
          </cell>
          <cell r="B20">
            <v>0.65600000000000003</v>
          </cell>
          <cell r="C20" t="str">
            <v>Base Carbone (version 22.0), ADEME</v>
          </cell>
          <cell r="D20">
            <v>0.5</v>
          </cell>
        </row>
        <row r="21">
          <cell r="A21" t="str">
            <v>Nettoyant sols</v>
          </cell>
          <cell r="B21">
            <v>0.55500000000000005</v>
          </cell>
          <cell r="C21" t="str">
            <v>Base Carbone (version 22.0), ADEME</v>
          </cell>
          <cell r="D21">
            <v>0.5</v>
          </cell>
        </row>
        <row r="22">
          <cell r="A22" t="str">
            <v>Produit chimique générique</v>
          </cell>
          <cell r="B22">
            <v>2.13</v>
          </cell>
          <cell r="C22" t="str">
            <v>Base Carbone (version 22.0), ADEME</v>
          </cell>
          <cell r="D22">
            <v>0.5</v>
          </cell>
        </row>
        <row r="23">
          <cell r="A23" t="str">
            <v>Produit javellisé en pastille</v>
          </cell>
          <cell r="B23">
            <v>4.41</v>
          </cell>
          <cell r="C23" t="str">
            <v>Base Carbone (version 22.0), ADEME</v>
          </cell>
          <cell r="D23">
            <v>0.5</v>
          </cell>
        </row>
        <row r="24">
          <cell r="A24" t="str">
            <v>Produit javellisé en solution</v>
          </cell>
          <cell r="B24">
            <v>0.53600000000000003</v>
          </cell>
          <cell r="C24" t="str">
            <v>Base Carbone (version 22.0), ADEME</v>
          </cell>
          <cell r="D24">
            <v>0.5</v>
          </cell>
        </row>
        <row r="25">
          <cell r="A25" t="str">
            <v>Produit vaisselle liquide</v>
          </cell>
          <cell r="B25">
            <v>1.48</v>
          </cell>
          <cell r="C25" t="str">
            <v>Base Carbone (version 22.0), ADEME</v>
          </cell>
          <cell r="D25">
            <v>0.5</v>
          </cell>
        </row>
        <row r="26">
          <cell r="A26" t="str">
            <v>Produits Anios</v>
          </cell>
          <cell r="B26">
            <v>1.59</v>
          </cell>
          <cell r="C26" t="str">
            <v>Document Partenaire de confiance - Laboratoires Anios - 2020</v>
          </cell>
          <cell r="D26">
            <v>0.8</v>
          </cell>
        </row>
        <row r="27">
          <cell r="A27" t="str">
            <v>Gel hydroalcoolique - une dose (4 ml)</v>
          </cell>
          <cell r="B27">
            <v>4.9877999999999997E-3</v>
          </cell>
          <cell r="C27" t="str">
            <v>Base Carbone (version 22.0), ADEME</v>
          </cell>
          <cell r="D27">
            <v>0.5</v>
          </cell>
        </row>
        <row r="36">
          <cell r="A36" t="str">
            <v>Consommables de nettoyage et d'hygiène</v>
          </cell>
          <cell r="B36" t="str">
            <v>kg/unité</v>
          </cell>
        </row>
        <row r="37">
          <cell r="A37" t="str">
            <v>Gant d'examen en PVC stretch non stérile non poudré - Exasyntil - Moyen - 44104</v>
          </cell>
          <cell r="B37">
            <v>3.9044914024838444E-2</v>
          </cell>
          <cell r="C37" t="str">
            <v>AP-HP</v>
          </cell>
          <cell r="D37">
            <v>0.50746924068269139</v>
          </cell>
          <cell r="E37">
            <v>6.3642033145922816E-3</v>
          </cell>
        </row>
        <row r="38">
          <cell r="A38" t="str">
            <v xml:space="preserve">Lingette </v>
          </cell>
          <cell r="B38">
            <v>0.02</v>
          </cell>
          <cell r="C38" t="str">
            <v>Yuting Zhang, Zongguo Wen, Weichen Lin, Yupeng Hu, Vorada Kosajan, Tingting Zhang,
Life-cycle environmental impact assessment and plastic pollution prevention measures of wet wipes,
Resources, Conservation and Recycling, Volume 174, 2021, 105803, ISSN 0921-3449,
https://doi.org/10.1016/j.resconrec.2021.105803.</v>
          </cell>
          <cell r="D38">
            <v>0.5</v>
          </cell>
          <cell r="E38">
            <v>7.0000000000000001E-3</v>
          </cell>
        </row>
        <row r="39">
          <cell r="A39" t="str">
            <v>Lavette 35X35 cm - Non tissé - Nettoyage désinfection - à usage unique</v>
          </cell>
          <cell r="B39">
            <v>1.8391527882005584E-2</v>
          </cell>
          <cell r="C39" t="str">
            <v>AP-HP (carebone v50)</v>
          </cell>
          <cell r="D39">
            <v>0.22055635892381792</v>
          </cell>
          <cell r="E39">
            <v>0.01</v>
          </cell>
        </row>
        <row r="40">
          <cell r="A40" t="str">
            <v>Bandeau de lavage microfibre 14 x 48 cm</v>
          </cell>
          <cell r="B40">
            <v>2.0907801994906112</v>
          </cell>
          <cell r="C40" t="str">
            <v>AP-HP (carebone v50)</v>
          </cell>
          <cell r="D40">
            <v>0.340136720223078</v>
          </cell>
          <cell r="E40">
            <v>0.11712081887526814</v>
          </cell>
        </row>
        <row r="41">
          <cell r="A41" t="str">
            <v>Bandeau de lavage microfibre 14 x 48 cm - 600 utilisations</v>
          </cell>
          <cell r="B41">
            <v>3.4846336658176853E-3</v>
          </cell>
          <cell r="C41" t="str">
            <v>AP-HP (carebone v50)</v>
          </cell>
          <cell r="D41">
            <v>0.340136720223078</v>
          </cell>
          <cell r="E41">
            <v>0.11712081887526814</v>
          </cell>
        </row>
        <row r="42">
          <cell r="A42" t="str">
            <v>Bandeau de lavage microfibre 14 x 65 cm</v>
          </cell>
          <cell r="B42">
            <v>2.6322338290047296</v>
          </cell>
          <cell r="C42" t="str">
            <v>AP-HP (carebone v50)</v>
          </cell>
          <cell r="D42">
            <v>0.33776718624737567</v>
          </cell>
          <cell r="E42">
            <v>0.15321319186009161</v>
          </cell>
        </row>
        <row r="43">
          <cell r="A43" t="str">
            <v>Bandeau de lavage microfibre 14 x 65 cm - 600 utilisations</v>
          </cell>
          <cell r="B43">
            <v>4.387056381674549E-3</v>
          </cell>
          <cell r="C43" t="str">
            <v>AP-HP (carebone v50)</v>
          </cell>
          <cell r="D43">
            <v>0.33776718624737567</v>
          </cell>
          <cell r="E43">
            <v>0.15321319186009161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3">
          <cell r="A13" t="str">
            <v>Ambulance</v>
          </cell>
          <cell r="B13">
            <v>0.40100000000000002</v>
          </cell>
          <cell r="C13" t="str">
            <v>The Shift Project</v>
          </cell>
          <cell r="E13">
            <v>0.5</v>
          </cell>
        </row>
        <row r="14">
          <cell r="A14" t="str">
            <v>Autobus moyen - Agglomération de 100 000 à 250 000 habitants</v>
          </cell>
          <cell r="B14">
            <v>0.14699999999999999</v>
          </cell>
          <cell r="C14" t="str">
            <v>Base Carbone (version 22.0), ADEME</v>
          </cell>
          <cell r="E14">
            <v>0.6</v>
          </cell>
        </row>
        <row r="15">
          <cell r="A15" t="str">
            <v>Autobus moyen - Agglomération de plus de 250 000 habitants</v>
          </cell>
          <cell r="B15">
            <v>0.151</v>
          </cell>
          <cell r="C15" t="str">
            <v>Base Carbone (version 22.0), ADEME</v>
          </cell>
          <cell r="E15">
            <v>0.6</v>
          </cell>
        </row>
        <row r="16">
          <cell r="A16" t="str">
            <v>Autobus moyen - Agglomération moins de 100 000 habitants</v>
          </cell>
          <cell r="B16">
            <v>0.20200000000000001</v>
          </cell>
          <cell r="C16" t="str">
            <v>Base Carbone (version 22.0), ADEME</v>
          </cell>
          <cell r="E16">
            <v>0.6</v>
          </cell>
        </row>
        <row r="17">
          <cell r="A17" t="str">
            <v>Avion passagers - Court courrier - AVEC trainées</v>
          </cell>
          <cell r="B17">
            <v>0.25800000000000001</v>
          </cell>
          <cell r="C17" t="str">
            <v>Base Carbone (version 22.0), ADEME</v>
          </cell>
          <cell r="E17">
            <v>0.7</v>
          </cell>
        </row>
        <row r="18">
          <cell r="A18" t="str">
            <v>Avion passagers - Long courrier - AVEC trainées</v>
          </cell>
          <cell r="B18">
            <v>0.152</v>
          </cell>
          <cell r="C18" t="str">
            <v>Base Carbone (version 22.0), ADEME</v>
          </cell>
          <cell r="E18">
            <v>0.7</v>
          </cell>
        </row>
        <row r="19">
          <cell r="A19" t="str">
            <v>Avion passagers - Moyen courrier - AVEC trainées</v>
          </cell>
          <cell r="B19">
            <v>0.187</v>
          </cell>
          <cell r="C19" t="str">
            <v>Base Carbone (version 22.0), ADEME</v>
          </cell>
          <cell r="E19">
            <v>0.7</v>
          </cell>
        </row>
        <row r="20">
          <cell r="A20" t="str">
            <v>Cyclomoteur - Urbain</v>
          </cell>
          <cell r="B20">
            <v>7.6300000000000007E-2</v>
          </cell>
          <cell r="C20" t="str">
            <v>Base Carbone (version 22.0), ADEME</v>
          </cell>
          <cell r="E20">
            <v>0.6</v>
          </cell>
        </row>
        <row r="21">
          <cell r="A21" t="str">
            <v>Métro - Ile de France</v>
          </cell>
          <cell r="B21">
            <v>2.7399999999999998E-3</v>
          </cell>
          <cell r="C21" t="str">
            <v>Base Carbone (version 22.0), ADEME</v>
          </cell>
          <cell r="E21">
            <v>0.2</v>
          </cell>
        </row>
        <row r="22">
          <cell r="A22" t="str">
            <v>Métro, tramway, trolleybus - 2018 - Agglomération &gt; à 250 000 habitants</v>
          </cell>
          <cell r="B22">
            <v>3.29E-3</v>
          </cell>
          <cell r="C22" t="str">
            <v>Base Carbone (version 22.0), ADEME</v>
          </cell>
          <cell r="E22">
            <v>0.2</v>
          </cell>
        </row>
        <row r="23">
          <cell r="A23" t="str">
            <v>Métro, tramway, trolleybus - 2018 - Agglomération de 100 000 à 250 000 habitants</v>
          </cell>
          <cell r="B23">
            <v>5.0299999999999997E-3</v>
          </cell>
          <cell r="C23" t="str">
            <v>Base Carbone (version 22.0), ADEME</v>
          </cell>
          <cell r="E23">
            <v>0.2</v>
          </cell>
        </row>
        <row r="24">
          <cell r="A24" t="str">
            <v>Moto =&lt; 250 cm3 - Urbain</v>
          </cell>
          <cell r="B24">
            <v>7.3599999999999999E-2</v>
          </cell>
          <cell r="C24" t="str">
            <v>Base Carbone (version 22.0), ADEME</v>
          </cell>
          <cell r="E24">
            <v>0.6</v>
          </cell>
        </row>
        <row r="25">
          <cell r="A25" t="str">
            <v>Moto &gt; 250 cm3 - Urbain</v>
          </cell>
          <cell r="B25">
            <v>0.19400000000000001</v>
          </cell>
          <cell r="C25" t="str">
            <v>Base Carbone (version 22.0), ADEME</v>
          </cell>
          <cell r="E25">
            <v>0.6</v>
          </cell>
        </row>
        <row r="26">
          <cell r="A26" t="str">
            <v>RER et transilien - Ile de France</v>
          </cell>
          <cell r="B26">
            <v>7.28E-3</v>
          </cell>
          <cell r="C26" t="str">
            <v>Base Carbone (version 22.0), ADEME</v>
          </cell>
          <cell r="E26">
            <v>0.2</v>
          </cell>
        </row>
        <row r="27">
          <cell r="A27" t="str">
            <v>TER</v>
          </cell>
          <cell r="B27">
            <v>2.9600000000000001E-2</v>
          </cell>
          <cell r="C27" t="str">
            <v>Base Carbone (version 22.0), ADEME</v>
          </cell>
          <cell r="E27">
            <v>0.2</v>
          </cell>
        </row>
        <row r="28">
          <cell r="A28" t="str">
            <v>TGV</v>
          </cell>
          <cell r="B28">
            <v>2.3600000000000001E-3</v>
          </cell>
          <cell r="C28" t="str">
            <v>Base Carbone (version 22.0), ADEME</v>
          </cell>
          <cell r="E28">
            <v>0.2</v>
          </cell>
        </row>
        <row r="29">
          <cell r="A29" t="str">
            <v>Train grandes lignes</v>
          </cell>
          <cell r="B29">
            <v>5.9199999999999999E-3</v>
          </cell>
          <cell r="C29" t="str">
            <v>Base Carbone (version 22.0), ADEME</v>
          </cell>
          <cell r="E29">
            <v>0.2</v>
          </cell>
        </row>
        <row r="30">
          <cell r="A30" t="str">
            <v>Tramway - Ile de France</v>
          </cell>
          <cell r="B30">
            <v>2.6800000000000001E-3</v>
          </cell>
          <cell r="C30" t="str">
            <v>Base Carbone (version 22.0), ADEME</v>
          </cell>
          <cell r="E30">
            <v>0.2</v>
          </cell>
        </row>
        <row r="31">
          <cell r="A31" t="str">
            <v>Trottinette - électrique</v>
          </cell>
          <cell r="B31">
            <v>2.4899999999999999E-2</v>
          </cell>
          <cell r="C31" t="str">
            <v>Base Carbone (version 22.0), ADEME</v>
          </cell>
          <cell r="E31">
            <v>0.6</v>
          </cell>
        </row>
        <row r="32">
          <cell r="A32" t="str">
            <v>Vélo - à assistance électrique</v>
          </cell>
          <cell r="B32">
            <v>1.0999999999999999E-2</v>
          </cell>
          <cell r="C32" t="str">
            <v>Base Carbone (version 22.0), ADEME</v>
          </cell>
          <cell r="E32">
            <v>0.6</v>
          </cell>
        </row>
        <row r="33">
          <cell r="A33" t="str">
            <v>Vélo - classique</v>
          </cell>
          <cell r="B33">
            <v>5.1700000000000001E-3</v>
          </cell>
          <cell r="C33" t="str">
            <v>Climat Mundi ; Base Carbone (version 22.0), ADEME</v>
          </cell>
          <cell r="E33">
            <v>0.6</v>
          </cell>
        </row>
        <row r="34">
          <cell r="A34" t="str">
            <v>Voiture - Coeur de gamme - Véhicule compact - Electrique</v>
          </cell>
          <cell r="B34">
            <v>0.10299999999999999</v>
          </cell>
          <cell r="C34" t="str">
            <v>Base Carbone (version 22.0), ADEME</v>
          </cell>
          <cell r="E34">
            <v>0.5</v>
          </cell>
        </row>
        <row r="35">
          <cell r="A35" t="str">
            <v>Voiture - Coeur de gamme - Véhicule compact - Hybride</v>
          </cell>
          <cell r="B35">
            <v>0.14699999999999999</v>
          </cell>
          <cell r="C35" t="str">
            <v>Base Carbone (version 22.0), ADEME</v>
          </cell>
          <cell r="E35">
            <v>0.5</v>
          </cell>
        </row>
        <row r="36">
          <cell r="A36" t="str">
            <v>Voiture - Motorisation E85</v>
          </cell>
          <cell r="B36">
            <v>0.14699999999999999</v>
          </cell>
          <cell r="C36" t="str">
            <v>Base Carbone (version 22.0), ADEME</v>
          </cell>
          <cell r="E36">
            <v>0.6</v>
          </cell>
        </row>
        <row r="37">
          <cell r="A37" t="str">
            <v>Voiture - Motorisation essence</v>
          </cell>
          <cell r="B37">
            <v>0.223</v>
          </cell>
          <cell r="C37" t="str">
            <v>Base Carbone (version 22.0), ADEME</v>
          </cell>
          <cell r="E37">
            <v>0.6</v>
          </cell>
        </row>
        <row r="38">
          <cell r="A38" t="str">
            <v>Voiture - Motorisation gazole</v>
          </cell>
          <cell r="B38">
            <v>0.21199999999999999</v>
          </cell>
          <cell r="C38" t="str">
            <v>Base Carbone (version 22.0), ADEME</v>
          </cell>
          <cell r="E38">
            <v>0.6</v>
          </cell>
        </row>
        <row r="39">
          <cell r="A39" t="str">
            <v>Voiture - Motorisation GNV</v>
          </cell>
          <cell r="B39">
            <v>0.221</v>
          </cell>
          <cell r="C39" t="str">
            <v>Base Carbone (version 22.0), ADEME</v>
          </cell>
          <cell r="E39">
            <v>0.6</v>
          </cell>
        </row>
        <row r="40">
          <cell r="A40" t="str">
            <v>Voiture - Motorisation GPL</v>
          </cell>
          <cell r="B40">
            <v>0.217</v>
          </cell>
          <cell r="C40" t="str">
            <v>Base Carbone (version 22.0), ADEME</v>
          </cell>
          <cell r="E40">
            <v>0.6</v>
          </cell>
        </row>
        <row r="41">
          <cell r="A41" t="str">
            <v>Voiture - Motorisation moyenne</v>
          </cell>
          <cell r="B41">
            <v>0.216</v>
          </cell>
          <cell r="C41" t="str">
            <v>Base Carbone (version 22.0), ADEME</v>
          </cell>
          <cell r="E41">
            <v>0.6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f"/>
      <sheetName val="Energie 1"/>
      <sheetName val="Energie 2"/>
      <sheetName val="Hors énergie 1"/>
      <sheetName val="Hors énergie 2"/>
      <sheetName val="Intrants 1"/>
      <sheetName val="Intrants 2"/>
      <sheetName val="Futurs emballages"/>
      <sheetName val="Déchets directs"/>
      <sheetName val="Fret"/>
      <sheetName val="Déplacements"/>
      <sheetName val="Immobilisations"/>
      <sheetName val="Utilisation"/>
      <sheetName val="Fin de vie"/>
      <sheetName val="Utilitaires"/>
      <sheetName val="Recap CO2e"/>
      <sheetName val="Ratios"/>
      <sheetName val="Bilan GES"/>
      <sheetName val="ISO 14069"/>
      <sheetName val="GHG Protocol"/>
      <sheetName val="CDP 2018"/>
      <sheetName val="Graphiques"/>
      <sheetName val="FE Energie"/>
      <sheetName val="FE Hors Energie"/>
      <sheetName val="FE Intrants"/>
      <sheetName val="FE Déchets"/>
      <sheetName val="FE Fret"/>
      <sheetName val="FE Déplacements"/>
      <sheetName val="FE Immobilisations"/>
      <sheetName val="export postes"/>
      <sheetName val="export sous-pos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805">
          <cell r="C805" t="str">
            <v>1, Belley, Belena, France continentale, Base Carbone</v>
          </cell>
        </row>
        <row r="806">
          <cell r="C806" t="str">
            <v>1, Bourg-en-Bresse, La Reyssouze, France continentale, Base Carbone</v>
          </cell>
        </row>
        <row r="807">
          <cell r="C807" t="str">
            <v>1, Bourg-en-Bresse, La Vinaigrerie, France continentale, Base Carbone</v>
          </cell>
        </row>
        <row r="808">
          <cell r="C808" t="str">
            <v>1, Hauteville Lompnes, Réseau d’Hauteville Lompnes, France continentale, Base Carbone</v>
          </cell>
        </row>
        <row r="809">
          <cell r="C809" t="str">
            <v>1, Oyonnax, Oyonnax BioChaleur, France continentale, Base Carbone</v>
          </cell>
        </row>
        <row r="810">
          <cell r="C810" t="str">
            <v>1, Saint-Denis-les-Bourg, Réseau de Saint-Denis-les-Bourg, France continentale, Base Carbone</v>
          </cell>
        </row>
        <row r="811">
          <cell r="C811" t="str">
            <v>1, Treffort-Cuisiat, Réseau de Treffort, France continentale, Base Carbone</v>
          </cell>
        </row>
        <row r="812">
          <cell r="C812" t="str">
            <v>10, Les Noes-Pres-Troyes, ZUP de la Chapelle Saint-Luc, France continentale, Base Carbone</v>
          </cell>
        </row>
        <row r="813">
          <cell r="C813" t="str">
            <v>10, Piney, Biomasse de Piney, France continentale, Base Carbone</v>
          </cell>
        </row>
        <row r="814">
          <cell r="C814" t="str">
            <v>10, Troyes, Les Chartreux, France continentale, Base Carbone</v>
          </cell>
        </row>
        <row r="815">
          <cell r="C815" t="str">
            <v>11, Carcassonne, Réseau CEF-MCO, France continentale, Base Carbone</v>
          </cell>
        </row>
        <row r="816">
          <cell r="C816" t="str">
            <v>11, Narbonne, ZAC Saint Jean et Saint Pierre, France continentale, Base Carbone</v>
          </cell>
        </row>
        <row r="817">
          <cell r="C817" t="str">
            <v>12, Decazeville, Réseau de Decazeville, France continentale, Base Carbone</v>
          </cell>
        </row>
        <row r="818">
          <cell r="C818" t="str">
            <v>12, Onet-le-Château, Réseau de Cantagrelh, France continentale, Base Carbone</v>
          </cell>
        </row>
        <row r="819">
          <cell r="C819" t="str">
            <v>12, Rodez, Réseau Sarrus, France continentale, Base Carbone</v>
          </cell>
        </row>
        <row r="820">
          <cell r="C820" t="str">
            <v>13, Aix-en-Provence, Réseau d’Aix-en-Provence, France continentale, Base Carbone</v>
          </cell>
        </row>
        <row r="821">
          <cell r="C821" t="str">
            <v>13, Coudoux, Réseau communal de Coudoux, France continentale, Base Carbone</v>
          </cell>
        </row>
        <row r="822">
          <cell r="C822" t="str">
            <v>13, Istres, La Bayanne, France continentale, Base Carbone</v>
          </cell>
        </row>
        <row r="823">
          <cell r="C823" t="str">
            <v>13, Marseille, Luminy, France continentale, Base Carbone</v>
          </cell>
        </row>
        <row r="824">
          <cell r="C824" t="str">
            <v>13, Martigues, ZAC Canto Perdrix, France continentale, Base Carbone</v>
          </cell>
        </row>
        <row r="825">
          <cell r="C825" t="str">
            <v>13, Martigues, ZAC Paradis-Saint-Roch, France continentale, Base Carbone</v>
          </cell>
        </row>
        <row r="826">
          <cell r="C826" t="str">
            <v>13, Salon de Provence, ZAC des Canourgues, France continentale, Base Carbone</v>
          </cell>
        </row>
        <row r="827">
          <cell r="C827" t="str">
            <v>13, Vitrolles, Centre Urbain-Zac des Pins, France continentale, Base Carbone</v>
          </cell>
        </row>
        <row r="828">
          <cell r="C828" t="str">
            <v>14, Argences, Réseau de Val-ès-Dunes, France continentale, Base Carbone</v>
          </cell>
        </row>
        <row r="829">
          <cell r="C829" t="str">
            <v>14, Aunay-sur-Odon, Réseau d’Aunay-sur-Odon, France continentale, Base Carbone</v>
          </cell>
        </row>
        <row r="830">
          <cell r="C830" t="str">
            <v>14, Bayeux, Réseau Bois I, France continentale, Base Carbone</v>
          </cell>
        </row>
        <row r="831">
          <cell r="C831" t="str">
            <v>14, Bayeux, Réseau Bois Vallée des Près (Bayeux 2), France continentale, Base Carbone</v>
          </cell>
        </row>
        <row r="832">
          <cell r="C832" t="str">
            <v>14, Caen, Caen Sud, France continentale, Base Carbone</v>
          </cell>
        </row>
        <row r="833">
          <cell r="C833" t="str">
            <v>14, Caen, Quartier Nord, France continentale, Base Carbone</v>
          </cell>
        </row>
        <row r="834">
          <cell r="C834" t="str">
            <v>14, Falaise, ZAC de Falaise, France continentale, Base Carbone</v>
          </cell>
        </row>
        <row r="835">
          <cell r="C835" t="str">
            <v>14, Hérouville-Saint-Clair, Hérouville St Clair, France continentale, Base Carbone</v>
          </cell>
        </row>
        <row r="836">
          <cell r="C836" t="str">
            <v>14, Lisieux, ZUP de Hauteville, France continentale, Base Carbone</v>
          </cell>
        </row>
        <row r="837">
          <cell r="C837" t="str">
            <v>14, Vire, Réseau de Vire, France continentale, Base Carbone</v>
          </cell>
        </row>
        <row r="838">
          <cell r="C838" t="str">
            <v>15, Arpajon-sur-Cere, Réseau de l’OP HLM Du Cantal, France continentale, Base Carbone</v>
          </cell>
        </row>
        <row r="839">
          <cell r="C839" t="str">
            <v>15, Aurillac, Réseau de l’hôpital d’Aurillac, France continentale, Base Carbone</v>
          </cell>
        </row>
        <row r="840">
          <cell r="C840" t="str">
            <v>15, Riom-ès-Montagnes, Réseau de Riom-ès-Montagnes, France continentale, Base Carbone</v>
          </cell>
        </row>
        <row r="841">
          <cell r="C841" t="str">
            <v>15, Saint-Flour, Réseau de chaleur bois du Volzac, France continentale, Base Carbone</v>
          </cell>
        </row>
        <row r="842">
          <cell r="C842" t="str">
            <v>15, Saint-Georges, Réseau de chaleur bois du Crozatier, France continentale, Base Carbone</v>
          </cell>
        </row>
        <row r="843">
          <cell r="C843" t="str">
            <v>16, Champagne-Mouton, Réseau de Champagne-Mouton, France continentale, Base Carbone</v>
          </cell>
        </row>
        <row r="844">
          <cell r="C844" t="str">
            <v>16, Montemboeuf, Réseau de Montemboeuf, France continentale, Base Carbone</v>
          </cell>
        </row>
        <row r="845">
          <cell r="C845" t="str">
            <v>16, Soyaux, Réseau Champ de manoeuvre, France continentale, Base Carbone</v>
          </cell>
        </row>
        <row r="846">
          <cell r="C846" t="str">
            <v>17, Aytre, Réseau de Aytre, France continentale, Base Carbone</v>
          </cell>
        </row>
        <row r="847">
          <cell r="C847" t="str">
            <v>17, Gémozac, Réseau de Gémozac, France continentale, Base Carbone</v>
          </cell>
        </row>
        <row r="848">
          <cell r="C848" t="str">
            <v>17, Jonzac, Réseau de Jonzac, France continentale, Base Carbone</v>
          </cell>
        </row>
        <row r="849">
          <cell r="C849" t="str">
            <v>17, La Rochelle, Pont Neuf Mireuil Energie, France continentale, Base Carbone</v>
          </cell>
        </row>
        <row r="850">
          <cell r="C850" t="str">
            <v>17, La Rochelle, Villeneuve les Salines, France continentale, Base Carbone</v>
          </cell>
        </row>
        <row r="851">
          <cell r="C851" t="str">
            <v>17, Pons, Réseau de Pons, France continentale, Base Carbone</v>
          </cell>
        </row>
        <row r="852">
          <cell r="C852" t="str">
            <v>18, Asnières-les-Bourges, Chancellerie Gibjoncs-ZUP de Bourges, France continentale, Base Carbone</v>
          </cell>
        </row>
        <row r="853">
          <cell r="C853" t="str">
            <v>18, Vierzon, Clos du Roi-Tunnel Château, France continentale, Base Carbone</v>
          </cell>
        </row>
        <row r="854">
          <cell r="C854" t="str">
            <v>19, Egletons, Egletons Bois Energie, France continentale, Base Carbone</v>
          </cell>
        </row>
        <row r="855">
          <cell r="C855" t="str">
            <v>19, Eyrein, Borg Warner, France continentale, Base Carbone</v>
          </cell>
        </row>
        <row r="856">
          <cell r="C856" t="str">
            <v>19, Saint-Pantaléon-de-Larche, Centre de valorisation énergétique Brive, France continentale, Base Carbone</v>
          </cell>
        </row>
        <row r="857">
          <cell r="C857" t="str">
            <v>19, Servières-le-Château, Réseau de Servières-le-Château, France continentale, Base Carbone</v>
          </cell>
        </row>
        <row r="858">
          <cell r="C858" t="str">
            <v>19, Sornac, Réseau de Sornac, France continentale, Base Carbone</v>
          </cell>
        </row>
        <row r="859">
          <cell r="C859" t="str">
            <v>2, Barenton-Bugny, Réseau de Laon, France continentale, Base Carbone</v>
          </cell>
        </row>
        <row r="860">
          <cell r="C860" t="str">
            <v>2, Château-Thierry, Réseau de Château-Thierry, France continentale, Base Carbone</v>
          </cell>
        </row>
        <row r="861">
          <cell r="C861" t="str">
            <v>2, Saint-Quentin, ZUP du Quartier Europe, France continentale, Base Carbone</v>
          </cell>
        </row>
        <row r="862">
          <cell r="C862" t="str">
            <v>2, Soissons, ZUP de Presles, France continentale, Base Carbone</v>
          </cell>
        </row>
        <row r="863">
          <cell r="C863" t="str">
            <v>2, Urcel, Réseau d’Urcel, France continentale, Base Carbone</v>
          </cell>
        </row>
        <row r="864">
          <cell r="C864" t="str">
            <v>20, Corte, Réseau de Corte, France continentale, Base Carbone</v>
          </cell>
        </row>
        <row r="865">
          <cell r="C865" t="str">
            <v>21, Dijon, Dijon Énergies, France continentale, Base Carbone</v>
          </cell>
        </row>
        <row r="866">
          <cell r="C866" t="str">
            <v>21, Dijon, La Fontaine d’Ouche et Chenove, France continentale, Base Carbone</v>
          </cell>
        </row>
        <row r="867">
          <cell r="C867" t="str">
            <v>21, Dijon, Les Gresilles, France continentale, Base Carbone</v>
          </cell>
        </row>
        <row r="868">
          <cell r="C868" t="str">
            <v>22, Collinée, Réseau de chaleur de Collinée, France continentale, Base Carbone</v>
          </cell>
        </row>
        <row r="869">
          <cell r="C869" t="str">
            <v>22, Le Gouray, Réseau de chaleur du Gouray, France continentale, Base Carbone</v>
          </cell>
        </row>
        <row r="870">
          <cell r="C870" t="str">
            <v>22, Plessala, Réseau de chaleur de Pessala, France continentale, Base Carbone</v>
          </cell>
        </row>
        <row r="871">
          <cell r="C871" t="str">
            <v>22, Ploufragan, Réseau de Brézillet, France continentale, Base Carbone</v>
          </cell>
        </row>
        <row r="872">
          <cell r="C872" t="str">
            <v>22, Pluzunet, Réseau de chaleur de Pluzunet, France continentale, Base Carbone</v>
          </cell>
        </row>
        <row r="873">
          <cell r="C873" t="str">
            <v>23, Bourganeuf, Réseau de Bourganeuf, France continentale, Base Carbone</v>
          </cell>
        </row>
        <row r="874">
          <cell r="C874" t="str">
            <v>23, Felletin, Réseau de Felletin, France continentale, Base Carbone</v>
          </cell>
        </row>
        <row r="875">
          <cell r="C875" t="str">
            <v>23, Gentioux-Pigerolles, Réseau de Gentioux, France continentale, Base Carbone</v>
          </cell>
        </row>
        <row r="876">
          <cell r="C876" t="str">
            <v>24, Coulounieix-chamiers, Réseau de Coulounieix-chamiers, France continentale, Base Carbone</v>
          </cell>
        </row>
        <row r="877">
          <cell r="C877" t="str">
            <v>24, Douville, Réseau de Douville, France continentale, Base Carbone</v>
          </cell>
        </row>
        <row r="878">
          <cell r="C878" t="str">
            <v>24, Périgueux, L’Arche au Bois, France continentale, Base Carbone</v>
          </cell>
        </row>
        <row r="879">
          <cell r="C879" t="str">
            <v>24, Saint-Astier, Réseau de Saint-Astier, France continentale, Base Carbone</v>
          </cell>
        </row>
        <row r="880">
          <cell r="C880" t="str">
            <v>25, Audincourt, Champs Montants, France continentale, Base Carbone</v>
          </cell>
        </row>
        <row r="881">
          <cell r="C881" t="str">
            <v>25, Besançon, Besançon-Planoise, France continentale, Base Carbone</v>
          </cell>
        </row>
        <row r="882">
          <cell r="C882" t="str">
            <v>25, Besançon, Domaine Universitaire de la Bouloie, France continentale, Base Carbone</v>
          </cell>
        </row>
        <row r="883">
          <cell r="C883" t="str">
            <v>25, Béthoncourt, Champvalon, France continentale, Base Carbone</v>
          </cell>
        </row>
        <row r="884">
          <cell r="C884" t="str">
            <v>25, Le Russey, Chaufferie Bois du Russey, France continentale, Base Carbone</v>
          </cell>
        </row>
        <row r="885">
          <cell r="C885" t="str">
            <v>25, Montbéliard, ZUP de la Petite Hollande, France continentale, Base Carbone</v>
          </cell>
        </row>
        <row r="886">
          <cell r="C886" t="str">
            <v>25, Mouthe, Réseau de Mouthe, France continentale, Base Carbone</v>
          </cell>
        </row>
        <row r="887">
          <cell r="C887" t="str">
            <v>25, Pontarlier, Réseau de Pontarlier, France continentale, Base Carbone</v>
          </cell>
        </row>
        <row r="888">
          <cell r="C888" t="str">
            <v>26, Montélimar, Réseau Pracomptal, France continentale, Base Carbone</v>
          </cell>
        </row>
        <row r="889">
          <cell r="C889" t="str">
            <v>26, Pierrelatte, Réseau de Pierrelatte-Des, France continentale, Base Carbone</v>
          </cell>
        </row>
        <row r="890">
          <cell r="C890" t="str">
            <v>26, Romans-sur-Isère, Réseau du quartier de la Monnaie, France continentale, Base Carbone</v>
          </cell>
        </row>
        <row r="891">
          <cell r="C891" t="str">
            <v>26, Valence, Réseau de la Zup de Valence, France continentale, Base Carbone</v>
          </cell>
        </row>
        <row r="892">
          <cell r="C892" t="str">
            <v>26, Vassieux-en-Vercors, Réseau de Vassieux-en-Vercors, France continentale, Base Carbone</v>
          </cell>
        </row>
        <row r="893">
          <cell r="C893" t="str">
            <v>27, Canappeville, Réseau-Canappeville, France continentale, Base Carbone</v>
          </cell>
        </row>
        <row r="894">
          <cell r="C894" t="str">
            <v>27, Conches-en-Ouches, Réseau de Conches-en-Ouches, France continentale, Base Carbone</v>
          </cell>
        </row>
        <row r="895">
          <cell r="C895" t="str">
            <v>27, Evreux, ZUP de Saint André-Thermevra, France continentale, Base Carbone</v>
          </cell>
        </row>
        <row r="896">
          <cell r="C896" t="str">
            <v>27, Les Andelys, Tours du Levant Clos Galots, France continentale, Base Carbone</v>
          </cell>
        </row>
        <row r="897">
          <cell r="C897" t="str">
            <v>27, Louviers, Louviers Energie, France continentale, Base Carbone</v>
          </cell>
        </row>
        <row r="898">
          <cell r="C898" t="str">
            <v>27, Pont-Audemer, Quartier de l’Europe, France continentale, Base Carbone</v>
          </cell>
        </row>
        <row r="899">
          <cell r="C899" t="str">
            <v>27, Vernon, ZUP Les Valmeux, France continentale, Base Carbone</v>
          </cell>
        </row>
        <row r="900">
          <cell r="C900" t="str">
            <v>28, Chartres, ZUP de la Madeleine, France continentale, Base Carbone</v>
          </cell>
        </row>
        <row r="901">
          <cell r="C901" t="str">
            <v>28, Chateaudun, Réseau Dunes, France continentale, Base Carbone</v>
          </cell>
        </row>
        <row r="902">
          <cell r="C902" t="str">
            <v>28, Manvilliers, Tallemont, France continentale, Base Carbone</v>
          </cell>
        </row>
        <row r="903">
          <cell r="C903" t="str">
            <v>28, Nogent Rotrou, Les Gauchetières, France continentale, Base Carbone</v>
          </cell>
        </row>
        <row r="904">
          <cell r="C904" t="str">
            <v>28, Voves, Réseau de chaleur de Voves, France continentale, Base Carbone</v>
          </cell>
        </row>
        <row r="905">
          <cell r="C905" t="str">
            <v>29, Brest, Eco chaleur de Brest, France continentale, Base Carbone</v>
          </cell>
        </row>
        <row r="906">
          <cell r="C906" t="str">
            <v>29, Plougastel-Daoulas, Réseau de Plougastel-Daoulas, France continentale, Base Carbone</v>
          </cell>
        </row>
        <row r="907">
          <cell r="C907" t="str">
            <v>3, Commentry, Réseau de Commentry, France continentale, Base Carbone</v>
          </cell>
        </row>
        <row r="908">
          <cell r="C908" t="str">
            <v>3, Ebreuil, Réseau de chaleur d’Ebreuil, France continentale, Base Carbone</v>
          </cell>
        </row>
        <row r="909">
          <cell r="C909" t="str">
            <v>3, Le Mayet-de-Montagne, Réseau de Mayet-de-Montagne, France continentale, Base Carbone</v>
          </cell>
        </row>
        <row r="910">
          <cell r="C910" t="str">
            <v>3, Meaulne, Réseau de Meaulne, France continentale, Base Carbone</v>
          </cell>
        </row>
        <row r="911">
          <cell r="C911" t="str">
            <v>3, Montluçon, Fontbouillant, France continentale, Base Carbone</v>
          </cell>
        </row>
        <row r="912">
          <cell r="C912" t="str">
            <v>3, Moulins, Réseau de Moulins, France continentale, Base Carbone</v>
          </cell>
        </row>
        <row r="913">
          <cell r="C913" t="str">
            <v>30, Ales, DALAE, France continentale, Base Carbone</v>
          </cell>
        </row>
        <row r="914">
          <cell r="C914" t="str">
            <v>30, Lamelouze, Réseau Lamelouze, France continentale, Base Carbone</v>
          </cell>
        </row>
        <row r="915">
          <cell r="C915" t="str">
            <v>30, Nîmes, Quartier Ouest, France continentale, Base Carbone</v>
          </cell>
        </row>
        <row r="916">
          <cell r="C916" t="str">
            <v>31, Ayguevives, Réseau En Turet, France continentale, Base Carbone</v>
          </cell>
        </row>
        <row r="917">
          <cell r="C917" t="str">
            <v>31, Balma, Eco-quartier Balma Vidailhan, France continentale, Base Carbone</v>
          </cell>
        </row>
        <row r="918">
          <cell r="C918" t="str">
            <v>31, Blagnac, ZAC du Ritouret, France continentale, Base Carbone</v>
          </cell>
        </row>
        <row r="919">
          <cell r="C919" t="str">
            <v>31, Toulouse, Canceropôle, France continentale, Base Carbone</v>
          </cell>
        </row>
        <row r="920">
          <cell r="C920" t="str">
            <v>31, Toulouse, Ensemble Universitaire de Toulouse Rangueil, France continentale, Base Carbone</v>
          </cell>
        </row>
        <row r="921">
          <cell r="C921" t="str">
            <v>31, Toulouse, Réseau de Toulouse Mirail, France continentale, Base Carbone</v>
          </cell>
        </row>
        <row r="922">
          <cell r="C922" t="str">
            <v>31, Toulouse, Réseau Saint-Exupéry, France continentale, Base Carbone</v>
          </cell>
        </row>
        <row r="923">
          <cell r="C923" t="str">
            <v>33, Bègles, Réseau de Terre Neuves, France continentale, Base Carbone</v>
          </cell>
        </row>
        <row r="924">
          <cell r="C924" t="str">
            <v>33, Bordeaux, Bassins à flots, France continentale, Base Carbone</v>
          </cell>
        </row>
        <row r="925">
          <cell r="C925" t="str">
            <v>33, Bordeaux, Bordeaux Begles Energies, France continentale, Base Carbone</v>
          </cell>
        </row>
        <row r="926">
          <cell r="C926" t="str">
            <v>33, Bordeaux, Grand Parc, France continentale, Base Carbone</v>
          </cell>
        </row>
        <row r="927">
          <cell r="C927" t="str">
            <v>33, Bordeaux, Mériadeck, France continentale, Base Carbone</v>
          </cell>
        </row>
        <row r="928">
          <cell r="C928" t="str">
            <v>33, Cenon, Rive Droite Energies, France continentale, Base Carbone</v>
          </cell>
        </row>
        <row r="929">
          <cell r="C929" t="str">
            <v>33, Gironde-sur-Dropt, Réseau de chaleur de Gironde sur Dropt, France continentale, Base Carbone</v>
          </cell>
        </row>
        <row r="930">
          <cell r="C930" t="str">
            <v>33, La Réole, Réseau de la Réole, France continentale, Base Carbone</v>
          </cell>
        </row>
        <row r="931">
          <cell r="C931" t="str">
            <v>33, Le Barp, Laseris, France continentale, Base Carbone</v>
          </cell>
        </row>
        <row r="932">
          <cell r="C932" t="str">
            <v>33, Lesparre-Médoc, Réseau de la clinique de Lesparre, France continentale, Base Carbone</v>
          </cell>
        </row>
        <row r="933">
          <cell r="C933" t="str">
            <v>33, Lormont, Eco-quartier Ginko, France continentale, Base Carbone</v>
          </cell>
        </row>
        <row r="934">
          <cell r="C934" t="str">
            <v>33, Mérignac, Parc de Mérignac Ville Stemer, France continentale, Base Carbone</v>
          </cell>
        </row>
        <row r="935">
          <cell r="C935" t="str">
            <v>33, Pellegrue, Réseau de Pellegrue, France continentale, Base Carbone</v>
          </cell>
        </row>
        <row r="936">
          <cell r="C936" t="str">
            <v>33, Saint-Pierre-d’Aurillac, Réseau de chaleur de Saint-Pierre d’Aurillac, France continentale, Base Carbone</v>
          </cell>
        </row>
        <row r="937">
          <cell r="C937" t="str">
            <v>34, Juvignac, ZAC des Constellations, France continentale, Base Carbone</v>
          </cell>
        </row>
        <row r="938">
          <cell r="C938" t="str">
            <v>34, Montpellier, Réseau des universités, France continentale, Base Carbone</v>
          </cell>
        </row>
        <row r="939">
          <cell r="C939" t="str">
            <v>34, Montpellier, RMCF, France continentale, Base Carbone</v>
          </cell>
        </row>
        <row r="940">
          <cell r="C940" t="str">
            <v>35, Combourg, Réseau de chaleur de Bretagne Romantique, France continentale, Base Carbone</v>
          </cell>
        </row>
        <row r="941">
          <cell r="C941" t="str">
            <v>35, Janzé, Réseau de Janzé, France continentale, Base Carbone</v>
          </cell>
        </row>
        <row r="942">
          <cell r="C942" t="str">
            <v>35, Rennes, Campus scientifique de Beaulieu, France continentale, Base Carbone</v>
          </cell>
        </row>
        <row r="943">
          <cell r="C943" t="str">
            <v>35, Rennes, Quartier Sud, France continentale, Base Carbone</v>
          </cell>
        </row>
        <row r="944">
          <cell r="C944" t="str">
            <v>35, Rennes, Réseau de la centrale Thermique de Villejean, France continentale, Base Carbone</v>
          </cell>
        </row>
        <row r="945">
          <cell r="C945" t="str">
            <v>35, Rennes, Réseau de Rennes Est (ZAC Baud-Chardonnet), France continentale, Base Carbone</v>
          </cell>
        </row>
        <row r="946">
          <cell r="C946" t="str">
            <v>35, Rennes, Sarah Bernhardt, France continentale, Base Carbone</v>
          </cell>
        </row>
        <row r="947">
          <cell r="C947" t="str">
            <v>35, Vezin le Coquet, Réseau de Vezin le Coquet, France continentale, Base Carbone</v>
          </cell>
        </row>
        <row r="948">
          <cell r="C948" t="str">
            <v>35, Vitré, Réseau de Vitré, France continentale, Base Carbone</v>
          </cell>
        </row>
        <row r="949">
          <cell r="C949" t="str">
            <v>37, Joué-les-Tours, Morier et Rabière, France continentale, Base Carbone</v>
          </cell>
        </row>
        <row r="950">
          <cell r="C950" t="str">
            <v>37, La Riche, Réseau de chauffage urbain de la Riche-Quartier, France continentale, Base Carbone</v>
          </cell>
        </row>
        <row r="951">
          <cell r="C951" t="str">
            <v>37, Saint-Benoît-la-Forêt, Centre de Valorisation Energétique, France continentale, Base Carbone</v>
          </cell>
        </row>
        <row r="952">
          <cell r="C952" t="str">
            <v>37, Saint-Pierre-des-Corps, La Rabaterie, France continentale, Base Carbone</v>
          </cell>
        </row>
        <row r="953">
          <cell r="C953" t="str">
            <v>37, Tours, Quartier Chateaubriand, France continentale, Base Carbone</v>
          </cell>
        </row>
        <row r="954">
          <cell r="C954" t="str">
            <v>37, Tours, ZUP des Bords de Cher et Sanitas, France continentale, Base Carbone</v>
          </cell>
        </row>
        <row r="955">
          <cell r="C955" t="str">
            <v>38, Allevard, Réseau d’Allevard, France continentale, Base Carbone</v>
          </cell>
        </row>
        <row r="956">
          <cell r="C956" t="str">
            <v>38, Bourgoin Jailleu, Berjalia, France continentale, Base Carbone</v>
          </cell>
        </row>
        <row r="957">
          <cell r="C957" t="str">
            <v>38, Coublevie, Réseau de Coublevie, France continentale, Base Carbone</v>
          </cell>
        </row>
        <row r="958">
          <cell r="C958" t="str">
            <v>38, Grenoble, Réseau de Grenoble, France continentale, Base Carbone</v>
          </cell>
        </row>
        <row r="959">
          <cell r="C959" t="str">
            <v>38, Lans-en-Vercors, Réseau de Lans-en-Vercors, France continentale, Base Carbone</v>
          </cell>
        </row>
        <row r="960">
          <cell r="C960" t="str">
            <v>38, Mens, Réseau de Mens, France continentale, Base Carbone</v>
          </cell>
        </row>
        <row r="961">
          <cell r="C961" t="str">
            <v>38, Monestier-de-Clermont, Réseau de Monestier-de-Clermont, France continentale, Base Carbone</v>
          </cell>
        </row>
        <row r="962">
          <cell r="C962" t="str">
            <v>38, Pontcharra, Réseau de Chaleur Bois Pontcharra RCBP, France continentale, Base Carbone</v>
          </cell>
        </row>
        <row r="963">
          <cell r="C963" t="str">
            <v>38, Saint-Marcellin, Réseau de Saint Marcellin, France continentale, Base Carbone</v>
          </cell>
        </row>
        <row r="964">
          <cell r="C964" t="str">
            <v>38, Villars-de-Lans, Les Laiches, France continentale, Base Carbone</v>
          </cell>
        </row>
        <row r="965">
          <cell r="C965" t="str">
            <v>38, Vinay, Réseau de chaleur de Vinay, France continentale, Base Carbone</v>
          </cell>
        </row>
        <row r="966">
          <cell r="C966" t="str">
            <v>38, Voreppe, Réseau de chaleur de Voreppe, France continentale, Base Carbone</v>
          </cell>
        </row>
        <row r="967">
          <cell r="C967" t="str">
            <v>39, Arinthod, Réseau CCPM Arinthod, France continentale, Base Carbone</v>
          </cell>
        </row>
        <row r="968">
          <cell r="C968" t="str">
            <v>39, Avignon-Les-Saint-Claude, Chaufferie Bois les Orchidées, France continentale, Base Carbone</v>
          </cell>
        </row>
        <row r="969">
          <cell r="C969" t="str">
            <v>39, Champvans, Réseau de Champvans, France continentale, Base Carbone</v>
          </cell>
        </row>
        <row r="970">
          <cell r="C970" t="str">
            <v>39, Dole, Réseau de Dole, France continentale, Base Carbone</v>
          </cell>
        </row>
        <row r="971">
          <cell r="C971" t="str">
            <v>39, Hauts de Bienne, Réseau de la Ville de Morez, France continentale, Base Carbone</v>
          </cell>
        </row>
        <row r="972">
          <cell r="C972" t="str">
            <v>39, Lons-le-Saunier, La Marjorie, France continentale, Base Carbone</v>
          </cell>
        </row>
        <row r="973">
          <cell r="C973" t="str">
            <v>39, Moirans-en-Montagne, Réseau de Moirans-en-Montagne, France continentale, Base Carbone</v>
          </cell>
        </row>
        <row r="974">
          <cell r="C974" t="str">
            <v>4, Allos, Réseau d’Allos, France continentale, Base Carbone</v>
          </cell>
        </row>
        <row r="975">
          <cell r="C975" t="str">
            <v>4, Barcelonnette, Réseau de Barcelonnette, France continentale, Base Carbone</v>
          </cell>
        </row>
        <row r="976">
          <cell r="C976" t="str">
            <v>4, Forcalquier, Réseau La Tomie, France continentale, Base Carbone</v>
          </cell>
        </row>
        <row r="977">
          <cell r="C977" t="str">
            <v>4, Manosque, RCU Manosque ZAC Chanteprunier, France continentale, Base Carbone</v>
          </cell>
        </row>
        <row r="978">
          <cell r="C978" t="str">
            <v>40, Mont-de-Marsan, Géothermie Mont-de-Marsan (GMM1), France continentale, Base Carbone</v>
          </cell>
        </row>
        <row r="979">
          <cell r="C979" t="str">
            <v>40, Mont-de-Marsan, Réseau de chaleur Peyrouat, France continentale, Base Carbone</v>
          </cell>
        </row>
        <row r="980">
          <cell r="C980" t="str">
            <v>41, Blois, Quartier Bégon et Chevalier, France continentale, Base Carbone</v>
          </cell>
        </row>
        <row r="981">
          <cell r="C981" t="str">
            <v>41, Mondoubleau, Réseau de Mondoubleau, France continentale, Base Carbone</v>
          </cell>
        </row>
        <row r="982">
          <cell r="C982" t="str">
            <v>41, Vineuil, ZAC des Paradis, France continentale, Base Carbone</v>
          </cell>
        </row>
        <row r="983">
          <cell r="C983" t="str">
            <v>42, Andrézieux-Bouthéon, Réseau d’Andrézieux-Bouthéon, France continentale, Base Carbone</v>
          </cell>
        </row>
        <row r="984">
          <cell r="C984" t="str">
            <v>42, Colombier, Réseau de Colombier, France continentale, Base Carbone</v>
          </cell>
        </row>
        <row r="985">
          <cell r="C985" t="str">
            <v>42, Firminy, Réseau de Firminy, France continentale, Base Carbone</v>
          </cell>
        </row>
        <row r="986">
          <cell r="C986" t="str">
            <v>42, Jonzieux, Réseau de Jonzieux, France continentale, Base Carbone</v>
          </cell>
        </row>
        <row r="987">
          <cell r="C987" t="str">
            <v>42, La Terrasse-sur-Dorlay, Réseau de La Terrasse-sur-Dorlay, France continentale, Base Carbone</v>
          </cell>
        </row>
        <row r="988">
          <cell r="C988" t="str">
            <v>42, Le Bessat, Réseau de Le Bessat, France continentale, Base Carbone</v>
          </cell>
        </row>
        <row r="989">
          <cell r="C989" t="str">
            <v>42, Marlhes, Réseau de Marlhes, France continentale, Base Carbone</v>
          </cell>
        </row>
        <row r="990">
          <cell r="C990" t="str">
            <v>42, Montrond-les-Bains, Réseau de Montrond-les-Bains, France continentale, Base Carbone</v>
          </cell>
        </row>
        <row r="991">
          <cell r="C991" t="str">
            <v>42, Neulise, Réseau de Neulise, France continentale, Base Carbone</v>
          </cell>
        </row>
        <row r="992">
          <cell r="C992" t="str">
            <v>42, Pelussin, Quartier Notre-Dame, France continentale, Base Carbone</v>
          </cell>
        </row>
        <row r="993">
          <cell r="C993" t="str">
            <v>42, Pelussin, Quartier ” des Croix St Jean “, France continentale, Base Carbone</v>
          </cell>
        </row>
        <row r="994">
          <cell r="C994" t="str">
            <v>42, Pelussin, Siège CDC du Pilat Rhodanien et siège maison des s, France continentale, Base Carbone</v>
          </cell>
        </row>
        <row r="995">
          <cell r="C995" t="str">
            <v>42, Planfoy, ZAC des Lucioles, France continentale, Base Carbone</v>
          </cell>
        </row>
        <row r="996">
          <cell r="C996" t="str">
            <v>42, Roanne, Quartier Arsenal, France continentale, Base Carbone</v>
          </cell>
        </row>
        <row r="997">
          <cell r="C997" t="str">
            <v>42, Roanne, Quartier de Mâtel, France continentale, Base Carbone</v>
          </cell>
        </row>
        <row r="998">
          <cell r="C998" t="str">
            <v>42, Roanne, Quartier RN 7, France continentale, Base Carbone</v>
          </cell>
        </row>
        <row r="999">
          <cell r="C999" t="str">
            <v>42, Roche, Roche-en-Forez, France continentale, Base Carbone</v>
          </cell>
        </row>
        <row r="1000">
          <cell r="C1000" t="str">
            <v>42, Roisey, Réseau de Roisey, France continentale, Base Carbone</v>
          </cell>
        </row>
        <row r="1001">
          <cell r="C1001" t="str">
            <v>42, Saint Etienne, Réseau de Chaleur VIACONFORT, France continentale, Base Carbone</v>
          </cell>
        </row>
        <row r="1002">
          <cell r="C1002" t="str">
            <v>42, Saint-Bonnet-le-Château, Siège CDC St Bonnet le Château, France continentale, Base Carbone</v>
          </cell>
        </row>
        <row r="1003">
          <cell r="C1003" t="str">
            <v>42, Saint-Bonnet-le-Courreau, Réseau de Saint-Bonnet-le-Courreau, France continentale, Base Carbone</v>
          </cell>
        </row>
        <row r="1004">
          <cell r="C1004" t="str">
            <v>42, Saint-Chamond, Scevia Quartier de Fonsala, France continentale, Base Carbone</v>
          </cell>
        </row>
        <row r="1005">
          <cell r="C1005" t="str">
            <v>42, Saint-Christo-en-Jarez, Réseau de Saint-Christo-en-Jarez, France continentale, Base Carbone</v>
          </cell>
        </row>
        <row r="1006">
          <cell r="C1006" t="str">
            <v>42, Saint-Cyr-de-Favières, Réseau de Saint-Cyr-de-Favières, France continentale, Base Carbone</v>
          </cell>
        </row>
        <row r="1007">
          <cell r="C1007" t="str">
            <v>42, Saint-Didier-sur-Rochefort, Réseau de Saint-Didier-sur-Rochefort, France continentale, Base Carbone</v>
          </cell>
        </row>
        <row r="1008">
          <cell r="C1008" t="str">
            <v>42, Saint-Étienne, HLM Beaulieu Montchovet IV, France continentale, Base Carbone</v>
          </cell>
        </row>
        <row r="1009">
          <cell r="C1009" t="str">
            <v>42, Saint-Étienne, Quartier de La Métare, France continentale, Base Carbone</v>
          </cell>
        </row>
        <row r="1010">
          <cell r="C1010" t="str">
            <v>42, Saint-Étienne, Quartier Montreynaud, France continentale, Base Carbone</v>
          </cell>
        </row>
        <row r="1011">
          <cell r="C1011" t="str">
            <v>42, Saint-Étienne, ZUP de la Cotonne, France continentale, Base Carbone</v>
          </cell>
        </row>
        <row r="1012">
          <cell r="C1012" t="str">
            <v>42, Saint-Haon-le-Châtel, Réseau de Saint-Haon-le-Châtel, France continentale, Base Carbone</v>
          </cell>
        </row>
        <row r="1013">
          <cell r="C1013" t="str">
            <v>42, Saint-Joseph, Réseau de Saint-Joseph, France continentale, Base Carbone</v>
          </cell>
        </row>
        <row r="1014">
          <cell r="C1014" t="str">
            <v>42, Saint-Martin-la-Sauveté, Réseau de Saint-Martin-la-Sauveté, France continentale, Base Carbone</v>
          </cell>
        </row>
        <row r="1015">
          <cell r="C1015" t="str">
            <v>42, Saint-Maurice-en-Gourgois, Réseau de Saint-Maurice-en-Gourgois, France continentale, Base Carbone</v>
          </cell>
        </row>
        <row r="1016">
          <cell r="C1016" t="str">
            <v>42, Saint-Régis-du-Coin, Réseau de Saint-Régis-du-Coin, France continentale, Base Carbone</v>
          </cell>
        </row>
        <row r="1017">
          <cell r="C1017" t="str">
            <v>42, Saint-Symphorien-de-Lay, Réseau de Saint-Symphorien-de-Lay, France continentale, Base Carbone</v>
          </cell>
        </row>
        <row r="1018">
          <cell r="C1018" t="str">
            <v>42, Usson-en-Forez, Réseau d’Usson-en-Forez, France continentale, Base Carbone</v>
          </cell>
        </row>
        <row r="1019">
          <cell r="C1019" t="str">
            <v>43, Dunières, Réseau de la Mairie, France continentale, Base Carbone</v>
          </cell>
        </row>
        <row r="1020">
          <cell r="C1020" t="str">
            <v>43, Dunières, Réseau de la Piscine, France continentale, Base Carbone</v>
          </cell>
        </row>
        <row r="1021">
          <cell r="C1021" t="str">
            <v>43, Langeac, Langeac, France continentale, Base Carbone</v>
          </cell>
        </row>
        <row r="1022">
          <cell r="C1022" t="str">
            <v>43, Le Puy-en-Velay, Réseau du Puy en Velay VERT VEINE, France continentale, Base Carbone</v>
          </cell>
        </row>
        <row r="1023">
          <cell r="C1023" t="str">
            <v>43, Mazet-Saint-Voy, Réseau de Mazet St Voy, France continentale, Base Carbone</v>
          </cell>
        </row>
        <row r="1024">
          <cell r="C1024" t="str">
            <v>43, Pradelles, Réseau de Pradelles, France continentale, Base Carbone</v>
          </cell>
        </row>
        <row r="1025">
          <cell r="C1025" t="str">
            <v>43, Saint-Bonnet-Le-Froid, Réseau de St Bonnet le Froid, France continentale, Base Carbone</v>
          </cell>
        </row>
        <row r="1026">
          <cell r="C1026" t="str">
            <v>43, Tence, Réseau de Tence, France continentale, Base Carbone</v>
          </cell>
        </row>
        <row r="1027">
          <cell r="C1027" t="str">
            <v>43, Yssingeaux, Réseau de chaleur YES, France continentale, Base Carbone</v>
          </cell>
        </row>
        <row r="1028">
          <cell r="C1028" t="str">
            <v>44, Châteaubriant, Réseau de Chateaubriant, France continentale, Base Carbone</v>
          </cell>
        </row>
        <row r="1029">
          <cell r="C1029" t="str">
            <v>44, Nantes, Beaulieu Malakoff, France continentale, Base Carbone</v>
          </cell>
        </row>
        <row r="1030">
          <cell r="C1030" t="str">
            <v>44, Nantes, Réseau Nantes Chantrerie, France continentale, Base Carbone</v>
          </cell>
        </row>
        <row r="1031">
          <cell r="C1031" t="str">
            <v>44, Nantes-Saint-Herblain, ZUP de Bellevue Saint Herblain, France continentale, Base Carbone</v>
          </cell>
        </row>
        <row r="1032">
          <cell r="C1032" t="str">
            <v>44, Rezé, Réseau AFUL de Rezé-Château, France continentale, Base Carbone</v>
          </cell>
        </row>
        <row r="1033">
          <cell r="C1033" t="str">
            <v>44, Saint-Jean-de-Boiseau, Réseau de Saint-Jean-de-Boiseau, France continentale, Base Carbone</v>
          </cell>
        </row>
        <row r="1034">
          <cell r="C1034" t="str">
            <v>44, Saint-Julien-de-Concelles, Réseau de Saint-Julien-de-Concelles, France continentale, Base Carbone</v>
          </cell>
        </row>
        <row r="1035">
          <cell r="C1035" t="str">
            <v>44, Sainte-Luce-sur-Loire, Réseau ZAC de la Minais, France continentale, Base Carbone</v>
          </cell>
        </row>
        <row r="1036">
          <cell r="C1036" t="str">
            <v>45, Amilly, Réseau de Amilly, France continentale, Base Carbone</v>
          </cell>
        </row>
        <row r="1037">
          <cell r="C1037" t="str">
            <v>45, Fleury-les-Aubrais, Réseau de Fleury les Aubrais, France continentale, Base Carbone</v>
          </cell>
        </row>
        <row r="1038">
          <cell r="C1038" t="str">
            <v>45, Montargis, ZUP du grand clos, France continentale, Base Carbone</v>
          </cell>
        </row>
        <row r="1039">
          <cell r="C1039" t="str">
            <v>45, Orléans, Quartier Centre Ville et Nord, France continentale, Base Carbone</v>
          </cell>
        </row>
        <row r="1040">
          <cell r="C1040" t="str">
            <v>45, Orléans, Socos source, France continentale, Base Carbone</v>
          </cell>
        </row>
        <row r="1041">
          <cell r="C1041" t="str">
            <v>45, Pithiviers, U. V. E Pithiviers, France continentale, Base Carbone</v>
          </cell>
        </row>
        <row r="1042">
          <cell r="C1042" t="str">
            <v>46, Biars-sur-Cere, Réseau de Biars du Cere, France continentale, Base Carbone</v>
          </cell>
        </row>
        <row r="1043">
          <cell r="C1043" t="str">
            <v>46, Cahors, Réseau de Cahors, France continentale, Base Carbone</v>
          </cell>
        </row>
        <row r="1044">
          <cell r="C1044" t="str">
            <v>46, Caillac, Réseau de Caillac, France continentale, Base Carbone</v>
          </cell>
        </row>
        <row r="1045">
          <cell r="C1045" t="str">
            <v>46, Cajarc, Réseau de Cajarc, France continentale, Base Carbone</v>
          </cell>
        </row>
        <row r="1046">
          <cell r="C1046" t="str">
            <v>46, Catus, Réseau de Catus, France continentale, Base Carbone</v>
          </cell>
        </row>
        <row r="1047">
          <cell r="C1047" t="str">
            <v>46, Figeac, Réseau de Figeac, France continentale, Base Carbone</v>
          </cell>
        </row>
        <row r="1048">
          <cell r="C1048" t="str">
            <v>46, Lacapelle-Marival, Réseau de Lacapelle-Marival, France continentale, Base Carbone</v>
          </cell>
        </row>
        <row r="1049">
          <cell r="C1049" t="str">
            <v>46, Les-Quatre-Routes-du-Lot, Réseau de Les-Quatre-Routes-du-Lot, France continentale, Base Carbone</v>
          </cell>
        </row>
        <row r="1050">
          <cell r="C1050" t="str">
            <v>46, Livernon, Réseau de Livernon, France continentale, Base Carbone</v>
          </cell>
        </row>
        <row r="1051">
          <cell r="C1051" t="str">
            <v>46, Nuzejouls, Réseau de Nuzéjouls, France continentale, Base Carbone</v>
          </cell>
        </row>
        <row r="1052">
          <cell r="C1052" t="str">
            <v>46, Saint-Germain-du-Bel-Air, Réseau de St Germain du Bel air, France continentale, Base Carbone</v>
          </cell>
        </row>
        <row r="1053">
          <cell r="C1053" t="str">
            <v>46, Sousceyrac, Réseau de Sousceyrac, France continentale, Base Carbone</v>
          </cell>
        </row>
        <row r="1054">
          <cell r="C1054" t="str">
            <v>46, Thégra, Réseau de Thégra, France continentale, Base Carbone</v>
          </cell>
        </row>
        <row r="1055">
          <cell r="C1055" t="str">
            <v>47, Le Passage, Novergie Sud Ouest-Sogad, France continentale, Base Carbone</v>
          </cell>
        </row>
        <row r="1056">
          <cell r="C1056" t="str">
            <v>48, Mende, Mende, France continentale, Base Carbone</v>
          </cell>
        </row>
        <row r="1057">
          <cell r="C1057" t="str">
            <v>48, Saint-Chely-d’Apcher, Réseau Saint Chely d’Apcher, France continentale, Base Carbone</v>
          </cell>
        </row>
        <row r="1058">
          <cell r="C1058" t="str">
            <v>49, Andrezé, Réseau de chaleur d’Andrezé, France continentale, Base Carbone</v>
          </cell>
        </row>
        <row r="1059">
          <cell r="C1059" t="str">
            <v>49, Angers, CHU Angers, France continentale, Base Carbone</v>
          </cell>
        </row>
        <row r="1060">
          <cell r="C1060" t="str">
            <v>49, Angers, Hauts de Saint Aubin, France continentale, Base Carbone</v>
          </cell>
        </row>
        <row r="1061">
          <cell r="C1061" t="str">
            <v>49, Angers, Réseau d’Angers, France continentale, Base Carbone</v>
          </cell>
        </row>
        <row r="1062">
          <cell r="C1062" t="str">
            <v>49, Angers, Réseau d’Orgemont, France continentale, Base Carbone</v>
          </cell>
        </row>
        <row r="1063">
          <cell r="C1063" t="str">
            <v>49, Angers, Zup Jeanne d’Arc-Déromédi (UPJM), France continentale, Base Carbone</v>
          </cell>
        </row>
        <row r="1064">
          <cell r="C1064" t="str">
            <v>49, Ecouflant, Réseau de chaleur d’Ecouflant, France continentale, Base Carbone</v>
          </cell>
        </row>
        <row r="1065">
          <cell r="C1065" t="str">
            <v>49, Saumur, Chemin Vert, France continentale, Base Carbone</v>
          </cell>
        </row>
        <row r="1066">
          <cell r="C1066" t="str">
            <v>5, Embrun, Réseau bois Delaroche, France continentale, Base Carbone</v>
          </cell>
        </row>
        <row r="1067">
          <cell r="C1067" t="str">
            <v>5, Embrun, Réseau Quartier Gare, France continentale, Base Carbone</v>
          </cell>
        </row>
        <row r="1068">
          <cell r="C1068" t="str">
            <v>5, Tallard, Réseau de l’Association La Chrysalide, France continentale, Base Carbone</v>
          </cell>
        </row>
        <row r="1069">
          <cell r="C1069" t="str">
            <v>50, Cherbourg-Octeville, Ilot Divette, France continentale, Base Carbone</v>
          </cell>
        </row>
        <row r="1070">
          <cell r="C1070" t="str">
            <v>50, Cherbourg-Octeville, ZUP d’Octeville, France continentale, Base Carbone</v>
          </cell>
        </row>
        <row r="1071">
          <cell r="C1071" t="str">
            <v>50, Le Teilleul, Régie de chauffage au bois, France continentale, Base Carbone</v>
          </cell>
        </row>
        <row r="1072">
          <cell r="C1072" t="str">
            <v>51, Epernay, Quartier Bernon, France continentale, Base Carbone</v>
          </cell>
        </row>
        <row r="1073">
          <cell r="C1073" t="str">
            <v>51, Reims, Croix Rouge, France continentale, Base Carbone</v>
          </cell>
        </row>
        <row r="1074">
          <cell r="C1074" t="str">
            <v>51, Reims, Réseau UIOM de Reims, France continentale, Base Carbone</v>
          </cell>
        </row>
        <row r="1075">
          <cell r="C1075" t="str">
            <v>51, Reims, ZUP de Laon Neufchâtel, France continentale, Base Carbone</v>
          </cell>
        </row>
        <row r="1076">
          <cell r="C1076" t="str">
            <v>51, Vitry-le-François, Vitry Habitat, France continentale, Base Carbone</v>
          </cell>
        </row>
        <row r="1077">
          <cell r="C1077" t="str">
            <v>52, Bourmont, Réseau de Bourmont, France continentale, Base Carbone</v>
          </cell>
        </row>
        <row r="1078">
          <cell r="C1078" t="str">
            <v>52, Chaumont, La Rochotte, France continentale, Base Carbone</v>
          </cell>
        </row>
        <row r="1079">
          <cell r="C1079" t="str">
            <v>52, Chaumont, Réseau de chaleur du sud de la ville de Chaumont, France continentale, Base Carbone</v>
          </cell>
        </row>
        <row r="1080">
          <cell r="C1080" t="str">
            <v>52, Longeau-Percey, Réseau de chaleur de l’EHPAD St Augustin, France continentale, Base Carbone</v>
          </cell>
        </row>
        <row r="1081">
          <cell r="C1081" t="str">
            <v>52, Saint-Dizier, Réseau de Saint-Dizier, France continentale, Base Carbone</v>
          </cell>
        </row>
        <row r="1082">
          <cell r="C1082" t="str">
            <v>52, Saint-Dizier, Zup de Grigny, France continentale, Base Carbone</v>
          </cell>
        </row>
        <row r="1083">
          <cell r="C1083" t="str">
            <v>52, Wassy, Réseau de Wassy, France continentale, Base Carbone</v>
          </cell>
        </row>
        <row r="1084">
          <cell r="C1084" t="str">
            <v>53, Laval, ZUP de Nicolas, France continentale, Base Carbone</v>
          </cell>
        </row>
        <row r="1085">
          <cell r="C1085" t="str">
            <v>53, Saint-Hilaire-du-Maine, Lotissement les lilas, France continentale, Base Carbone</v>
          </cell>
        </row>
        <row r="1086">
          <cell r="C1086" t="str">
            <v>54, Barbonville, Réseau chaufferie bois-Barbonville, France continentale, Base Carbone</v>
          </cell>
        </row>
        <row r="1087">
          <cell r="C1087" t="str">
            <v>54, Ecrouves, Réseau d’Ecrouves, France continentale, Base Carbone</v>
          </cell>
        </row>
        <row r="1088">
          <cell r="C1088" t="str">
            <v>54, Nancy, ESTIA-Blandan Medreville, France continentale, Base Carbone</v>
          </cell>
        </row>
        <row r="1089">
          <cell r="C1089" t="str">
            <v>54, Nancy, ESTIA-Plateau de Haye, France continentale, Base Carbone</v>
          </cell>
        </row>
        <row r="1090">
          <cell r="C1090" t="str">
            <v>54, Nancy, ESTIA-Saint Julien Kennedy, France continentale, Base Carbone</v>
          </cell>
        </row>
        <row r="1091">
          <cell r="C1091" t="str">
            <v>54, Vandoeuvre-les-Nancy, S, E. E. V-Ville de Vandoeuvre, France continentale, Base Carbone</v>
          </cell>
        </row>
        <row r="1092">
          <cell r="C1092" t="str">
            <v>54, Vandoeuvre-les-Nancy, S. E, E. V-Plateau de Brabois, France continentale, Base Carbone</v>
          </cell>
        </row>
        <row r="1093">
          <cell r="C1093" t="str">
            <v>55, Bar-le-Duc, Côte Sainte Catherine, France continentale, Base Carbone</v>
          </cell>
        </row>
        <row r="1094">
          <cell r="C1094" t="str">
            <v>55, Ligny-en-Barrois, Ligny en Barrois, France continentale, Base Carbone</v>
          </cell>
        </row>
        <row r="1095">
          <cell r="C1095" t="str">
            <v>55, Verdun, ZUP Anthouard, France continentale, Base Carbone</v>
          </cell>
        </row>
        <row r="1096">
          <cell r="C1096" t="str">
            <v>56, Auray, Réseau de Gumenen, France continentale, Base Carbone</v>
          </cell>
        </row>
        <row r="1097">
          <cell r="C1097" t="str">
            <v>56, Hennebont, Réseau de chaleur Zac Centre, France continentale, Base Carbone</v>
          </cell>
        </row>
        <row r="1098">
          <cell r="C1098" t="str">
            <v>56, Lanester, Réseau de Lanester, France continentale, Base Carbone</v>
          </cell>
        </row>
        <row r="1099">
          <cell r="C1099" t="str">
            <v>56, Locminé, Réseau de chaleur Liger, France continentale, Base Carbone</v>
          </cell>
        </row>
        <row r="1100">
          <cell r="C1100" t="str">
            <v>57, -Behren-lès-Forbach, Réseau de Holweg-Forbach-Behren, France continentale, Base Carbone</v>
          </cell>
        </row>
        <row r="1101">
          <cell r="C1101" t="str">
            <v>57, Creutzwald, Réseau de chauffage de Creutzwald, France continentale, Base Carbone</v>
          </cell>
        </row>
        <row r="1102">
          <cell r="C1102" t="str">
            <v>57, Farébersviller, Réseau du Farébersviller, France continentale, Base Carbone</v>
          </cell>
        </row>
        <row r="1103">
          <cell r="C1103" t="str">
            <v>57, Freyming-Merlebach, Réseau de Freyming-Merlebach, France continentale, Base Carbone</v>
          </cell>
        </row>
        <row r="1104">
          <cell r="C1104" t="str">
            <v>57, Metz, Réseau de Metz, France continentale, Base Carbone</v>
          </cell>
        </row>
        <row r="1105">
          <cell r="C1105" t="str">
            <v>57, Saint-Avold, Carrière, France continentale, Base Carbone</v>
          </cell>
        </row>
        <row r="1106">
          <cell r="C1106" t="str">
            <v>57, Saint-Avold, Côte de la Justice, France continentale, Base Carbone</v>
          </cell>
        </row>
        <row r="1107">
          <cell r="C1107" t="str">
            <v>57, Saint-Avold, Huchet, France continentale, Base Carbone</v>
          </cell>
        </row>
        <row r="1108">
          <cell r="C1108" t="str">
            <v>57, Saint-Avold, Wenheck, France continentale, Base Carbone</v>
          </cell>
        </row>
        <row r="1109">
          <cell r="C1109" t="str">
            <v>57, Sarreguemines, Réseau de Sarreguemines, France continentale, Base Carbone</v>
          </cell>
        </row>
        <row r="1110">
          <cell r="C1110" t="str">
            <v>57, Stiring-Wendel, Réseau de Stiring Wendel, France continentale, Base Carbone</v>
          </cell>
        </row>
        <row r="1111">
          <cell r="C1111" t="str">
            <v>57, Yutz, Réseau de la ville de Yutz, France continentale, Base Carbone</v>
          </cell>
        </row>
        <row r="1112">
          <cell r="C1112" t="str">
            <v>58, Arleuf, Réseau de chaleur d’Arleuf, France continentale, Base Carbone</v>
          </cell>
        </row>
        <row r="1113">
          <cell r="C1113" t="str">
            <v>58, Bazolles, Réseau de chaleur de Bazolles, France continentale, Base Carbone</v>
          </cell>
        </row>
        <row r="1114">
          <cell r="C1114" t="str">
            <v>58, Billy-sur-Oisy, Réseau de chaleur de Billy-sur-Oisy, France continentale, Base Carbone</v>
          </cell>
        </row>
        <row r="1115">
          <cell r="C1115" t="str">
            <v>58, Brassy, Réseau de chaleur de Brassy, France continentale, Base Carbone</v>
          </cell>
        </row>
        <row r="1116">
          <cell r="C1116" t="str">
            <v>58, Château-Chinon (Ville), Réseau de chaleur de Château Chinon Ville, France continentale, Base Carbone</v>
          </cell>
        </row>
        <row r="1117">
          <cell r="C1117" t="str">
            <v>58, Corancy, Réseau de chaleur de Corancy, France continentale, Base Carbone</v>
          </cell>
        </row>
        <row r="1118">
          <cell r="C1118" t="str">
            <v>58, Corbigny, Réseau de chaleur de Corbigny, France continentale, Base Carbone</v>
          </cell>
        </row>
        <row r="1119">
          <cell r="C1119" t="str">
            <v>58, Decize, Réseau de Decize, France continentale, Base Carbone</v>
          </cell>
        </row>
        <row r="1120">
          <cell r="C1120" t="str">
            <v>58, Lormes, Réseau de chaleur de Lormes, France continentale, Base Carbone</v>
          </cell>
        </row>
        <row r="1121">
          <cell r="C1121" t="str">
            <v>58, Montigny-en-Morvan, Réseau de chaleur de Montigny en morvan, France continentale, Base Carbone</v>
          </cell>
        </row>
        <row r="1122">
          <cell r="C1122" t="str">
            <v>58, Nevers, Réseau de chaleur du Banlay, France continentale, Base Carbone</v>
          </cell>
        </row>
        <row r="1123">
          <cell r="C1123" t="str">
            <v>58, Ouroux-en-Morvan, Réseau de chaleur d’Ouroux en Morvan, France continentale, Base Carbone</v>
          </cell>
        </row>
        <row r="1124">
          <cell r="C1124" t="str">
            <v>58, Planchez, Réseau de chaleur de Planchez, France continentale, Base Carbone</v>
          </cell>
        </row>
        <row r="1125">
          <cell r="C1125" t="str">
            <v>58, Saint-Brisson, Réseau de chaleur de la Maison du Parc du Morvan, France continentale, Base Carbone</v>
          </cell>
        </row>
        <row r="1126">
          <cell r="C1126" t="str">
            <v>58, Saint-Saulge, Réseau de chaleur de Saint Saulge, France continentale, Base Carbone</v>
          </cell>
        </row>
        <row r="1127">
          <cell r="C1127" t="str">
            <v>58, Saint-Verain, Réseau de chaleur de Saint Amand en Puisaye, France continentale, Base Carbone</v>
          </cell>
        </row>
        <row r="1128">
          <cell r="C1128" t="str">
            <v>58, Varzy, Réseau de chaleur de Varzy, France continentale, Base Carbone</v>
          </cell>
        </row>
        <row r="1129">
          <cell r="C1129" t="str">
            <v>59, Anzin, Les rives créatives de l’Escaut, France continentale, Base Carbone</v>
          </cell>
        </row>
        <row r="1130">
          <cell r="C1130" t="str">
            <v>59, Douchy-les-Mines, Réseau de chaleur de Douchy, France continentale, Base Carbone</v>
          </cell>
        </row>
        <row r="1131">
          <cell r="C1131" t="str">
            <v>59, Dunkerque, Energie Grand Littoral-Dunkerque, France continentale, Base Carbone</v>
          </cell>
        </row>
        <row r="1132">
          <cell r="C1132" t="str">
            <v>59, Hazebrouck, Réseau de chauffage d’Hazebrouck, France continentale, Base Carbone</v>
          </cell>
        </row>
        <row r="1133">
          <cell r="C1133" t="str">
            <v>59, Lambersart, Réseau de Lambersart, France continentale, Base Carbone</v>
          </cell>
        </row>
        <row r="1134">
          <cell r="C1134" t="str">
            <v>59, Lille, Quartier Tournebride Lomme-Capinghem, France continentale, Base Carbone</v>
          </cell>
        </row>
        <row r="1135">
          <cell r="C1135" t="str">
            <v>59, Lille, Réseau de Lille, France continentale, Base Carbone</v>
          </cell>
        </row>
        <row r="1136">
          <cell r="C1136" t="str">
            <v>59, Maubeuge, ZUP de la Caserne Joyeuse-Maubeuge, France continentale, Base Carbone</v>
          </cell>
        </row>
        <row r="1137">
          <cell r="C1137" t="str">
            <v>59, Mons-en-Barœul, Réseau de Mons-en-Baroeul, France continentale, Base Carbone</v>
          </cell>
        </row>
        <row r="1138">
          <cell r="C1138" t="str">
            <v>59, Roubaix, Réseau de Roubaix, France continentale, Base Carbone</v>
          </cell>
        </row>
        <row r="1139">
          <cell r="C1139" t="str">
            <v>59, Sains-du-Nord, Réseau de Sains-du-Nord, France continentale, Base Carbone</v>
          </cell>
        </row>
        <row r="1140">
          <cell r="C1140" t="str">
            <v>59, Sin-le-Noble, Réseau de chaleur de Sin Le Noble, France continentale, Base Carbone</v>
          </cell>
        </row>
        <row r="1141">
          <cell r="C1141" t="str">
            <v>59, Valenciennes, Les Canonniers, France continentale, Base Carbone</v>
          </cell>
        </row>
        <row r="1142">
          <cell r="C1142" t="str">
            <v>59, Villeneuve-d’Ascq, Domaine Universitaire et Scientifique, France continentale, Base Carbone</v>
          </cell>
        </row>
        <row r="1143">
          <cell r="C1143" t="str">
            <v>59, Villeneuve-d’Ascq, Quartier Pont de bois, France continentale, Base Carbone</v>
          </cell>
        </row>
        <row r="1144">
          <cell r="C1144" t="str">
            <v>59, Wattignies, Réseaux de Wattignies, France continentale, Base Carbone</v>
          </cell>
        </row>
        <row r="1145">
          <cell r="C1145" t="str">
            <v>59, Wattrelos, Réseau de Wattrelos, France continentale, Base Carbone</v>
          </cell>
        </row>
        <row r="1146">
          <cell r="C1146" t="str">
            <v>6, Cannes, Ranguin, France continentale, Base Carbone</v>
          </cell>
        </row>
        <row r="1147">
          <cell r="C1147" t="str">
            <v>6, Levens, Réseau chaleur et froid chaine de vie 06, France continentale, Base Carbone</v>
          </cell>
        </row>
        <row r="1148">
          <cell r="C1148" t="str">
            <v>6, Nice, Saint Augustin (HLM), France continentale, Base Carbone</v>
          </cell>
        </row>
        <row r="1149">
          <cell r="C1149" t="str">
            <v>6, Nice, Sonitherm-Réseau de l’Ariane, France continentale, Base Carbone</v>
          </cell>
        </row>
        <row r="1150">
          <cell r="C1150" t="str">
            <v>60, Beauvais, Réseau du Quartier Saint-Jean, France continentale, Base Carbone</v>
          </cell>
        </row>
        <row r="1151">
          <cell r="C1151" t="str">
            <v>60, Breteuil-sur-Noye, Réseau de Breteuil-sur-Noye, France continentale, Base Carbone</v>
          </cell>
        </row>
        <row r="1152">
          <cell r="C1152" t="str">
            <v>60, Compiègne, Réseau de Compiègne, France continentale, Base Carbone</v>
          </cell>
        </row>
        <row r="1153">
          <cell r="C1153" t="str">
            <v>60, Creil, La Cavée et les hironvalles, France continentale, Base Carbone</v>
          </cell>
        </row>
        <row r="1154">
          <cell r="C1154" t="str">
            <v>60, Montataire, Les Martinets, France continentale, Base Carbone</v>
          </cell>
        </row>
        <row r="1155">
          <cell r="C1155" t="str">
            <v>60, Nogent-sur-Oise, Quartier des Obiers, France continentale, Base Carbone</v>
          </cell>
        </row>
        <row r="1156">
          <cell r="C1156" t="str">
            <v>61, Alençon, Perseigne, France continentale, Base Carbone</v>
          </cell>
        </row>
        <row r="1157">
          <cell r="C1157" t="str">
            <v>61, Argentan, Quartier Nord-Route de Falaise, France continentale, Base Carbone</v>
          </cell>
        </row>
        <row r="1158">
          <cell r="C1158" t="str">
            <v>61, Flers, Quartier Saint Sauveur, France continentale, Base Carbone</v>
          </cell>
        </row>
        <row r="1159">
          <cell r="C1159" t="str">
            <v>61, La Ferté-Macé, Réseau de La Ferté-Macé, France continentale, Base Carbone</v>
          </cell>
        </row>
        <row r="1160">
          <cell r="C1160" t="str">
            <v>61, L’Aigle, RECBIA, France continentale, Base Carbone</v>
          </cell>
        </row>
        <row r="1161">
          <cell r="C1161" t="str">
            <v>62, Achicourt, Réseau d’Achicourt, France continentale, Base Carbone</v>
          </cell>
        </row>
        <row r="1162">
          <cell r="C1162" t="str">
            <v>62, Arques, Réseau de Arques, France continentale, Base Carbone</v>
          </cell>
        </row>
        <row r="1163">
          <cell r="C1163" t="str">
            <v>62, Arras, Réseau d’Arras, France continentale, Base Carbone</v>
          </cell>
        </row>
        <row r="1164">
          <cell r="C1164" t="str">
            <v>62, Avion, ZUP du quartier République-Avion, France continentale, Base Carbone</v>
          </cell>
        </row>
        <row r="1165">
          <cell r="C1165" t="str">
            <v>62, Béthune, Réseau de chaleur de Béthune-Centre-Ville, France continentale, Base Carbone</v>
          </cell>
        </row>
        <row r="1166">
          <cell r="C1166" t="str">
            <v>62, Béthune, Réseau de chaleur de Béthune-Mont Liebaut, France continentale, Base Carbone</v>
          </cell>
        </row>
        <row r="1167">
          <cell r="C1167" t="str">
            <v>62, Boulogne-sur-Mer, Réseau de Boulogne-sur-Mer, France continentale, Base Carbone</v>
          </cell>
        </row>
        <row r="1168">
          <cell r="C1168" t="str">
            <v>62, Calais, Réseau de Chaleur de Calais, France continentale, Base Carbone</v>
          </cell>
        </row>
        <row r="1169">
          <cell r="C1169" t="str">
            <v>62, Lens, Réseau de chaleur de Lens, France continentale, Base Carbone</v>
          </cell>
        </row>
        <row r="1170">
          <cell r="C1170" t="str">
            <v>62, Liévin, Réseau de Liévin, France continentale, Base Carbone</v>
          </cell>
        </row>
        <row r="1171">
          <cell r="C1171" t="str">
            <v>62, Outreau, Le Portel-Outreau Dalkia, France continentale, Base Carbone</v>
          </cell>
        </row>
        <row r="1172">
          <cell r="C1172" t="str">
            <v>62, Outreau, Le Portel-Outreau Engie, France continentale, Base Carbone</v>
          </cell>
        </row>
        <row r="1173">
          <cell r="C1173" t="str">
            <v>63, Ambert, Le Coral, France continentale, Base Carbone</v>
          </cell>
        </row>
        <row r="1174">
          <cell r="C1174" t="str">
            <v>63, Ardes, Réseau de chaleur de Ardes, France continentale, Base Carbone</v>
          </cell>
        </row>
        <row r="1175">
          <cell r="C1175" t="str">
            <v>63, Beaumont, Quartier du Masage, France continentale, Base Carbone</v>
          </cell>
        </row>
        <row r="1176">
          <cell r="C1176" t="str">
            <v>63, Clermont-Ferrand, Croix-de-Neyrat/ Champratel/ Les Vergnes, France continentale, Base Carbone</v>
          </cell>
        </row>
        <row r="1177">
          <cell r="C1177" t="str">
            <v>63, Clermont-Ferrand, HLM Saint Jacques, France continentale, Base Carbone</v>
          </cell>
        </row>
        <row r="1178">
          <cell r="C1178" t="str">
            <v>63, Clermont-Ferrand, La Gauthière, France continentale, Base Carbone</v>
          </cell>
        </row>
        <row r="1179">
          <cell r="C1179" t="str">
            <v>63, Pontaumur, Réseau de chaleur bois de Pontaumur, France continentale, Base Carbone</v>
          </cell>
        </row>
        <row r="1180">
          <cell r="C1180" t="str">
            <v>63, Riom, Réseau de Riom RCBE, France continentale, Base Carbone</v>
          </cell>
        </row>
        <row r="1181">
          <cell r="C1181" t="str">
            <v>63, Rochefort-Montagne, Réseau de Rochefort-Montagne, France continentale, Base Carbone</v>
          </cell>
        </row>
        <row r="1182">
          <cell r="C1182" t="str">
            <v>63, Royat, Réseau de Royat, France continentale, Base Carbone</v>
          </cell>
        </row>
        <row r="1183">
          <cell r="C1183" t="str">
            <v>63, Saint-Germain-l’Herm, Réseau de chaleur de St-Germain-l’Herm, France continentale, Base Carbone</v>
          </cell>
        </row>
        <row r="1184">
          <cell r="C1184" t="str">
            <v>64, Pau, SPIC réseau de chaleur du hameau, France continentale, Base Carbone</v>
          </cell>
        </row>
        <row r="1185">
          <cell r="C1185" t="str">
            <v>65, Vic-en-Bigorre, Réseau de Vic-en-Bigorre, France continentale, Base Carbone</v>
          </cell>
        </row>
        <row r="1186">
          <cell r="C1186" t="str">
            <v>66, Osseja, Réseau de la Perle Cerdane, France continentale, Base Carbone</v>
          </cell>
        </row>
        <row r="1187">
          <cell r="C1187" t="str">
            <v>67, Allenwiller, Réseau d’Allenwiller, France continentale, Base Carbone</v>
          </cell>
        </row>
        <row r="1188">
          <cell r="C1188" t="str">
            <v>67, Haguenau, Réseau de Haguenau, France continentale, Base Carbone</v>
          </cell>
        </row>
        <row r="1189">
          <cell r="C1189" t="str">
            <v>67, Haguenau, Réseau Mars, France continentale, Base Carbone</v>
          </cell>
        </row>
        <row r="1190">
          <cell r="C1190" t="str">
            <v>67, Lingolsheim, Réseau des Tanneries-Bohrie, France continentale, Base Carbone</v>
          </cell>
        </row>
        <row r="1191">
          <cell r="C1191" t="str">
            <v>67, Morsbronn-les-Bains, Réseau de la Communauté de Communes Sauer Pechelbronn, France continentale, Base Carbone</v>
          </cell>
        </row>
        <row r="1192">
          <cell r="C1192" t="str">
            <v>67, Niederbronn-les-Bains, Réseau de Niederbronn-les-Bains, France continentale, Base Carbone</v>
          </cell>
        </row>
        <row r="1193">
          <cell r="C1193" t="str">
            <v>67, Ostwald, Cité du Wihrel, France continentale, Base Carbone</v>
          </cell>
        </row>
        <row r="1194">
          <cell r="C1194" t="str">
            <v>67, Rittershoffen, ECOGI, France continentale, Base Carbone</v>
          </cell>
        </row>
        <row r="1195">
          <cell r="C1195" t="str">
            <v>67, Saales, Réseau de Saales, France continentale, Base Carbone</v>
          </cell>
        </row>
        <row r="1196">
          <cell r="C1196" t="str">
            <v>67, Schiltigheim, Le Ried, France continentale, Base Carbone</v>
          </cell>
        </row>
        <row r="1197">
          <cell r="C1197" t="str">
            <v>67, Sélestat, Réseau de Sélestat, France continentale, Base Carbone</v>
          </cell>
        </row>
        <row r="1198">
          <cell r="C1198" t="str">
            <v>67, Strasbourg, Cité de l’Ill, France continentale, Base Carbone</v>
          </cell>
        </row>
        <row r="1199">
          <cell r="C1199" t="str">
            <v>67, Strasbourg, Eco-Quartier Brasserie Cronenbourg, France continentale, Base Carbone</v>
          </cell>
        </row>
        <row r="1200">
          <cell r="C1200" t="str">
            <v>67, Strasbourg, Elsau, France continentale, Base Carbone</v>
          </cell>
        </row>
        <row r="1201">
          <cell r="C1201" t="str">
            <v>67, Strasbourg, Hautepierre, France continentale, Base Carbone</v>
          </cell>
        </row>
        <row r="1202">
          <cell r="C1202" t="str">
            <v>67, Strasbourg, Hochfelden, France continentale, Base Carbone</v>
          </cell>
        </row>
        <row r="1203">
          <cell r="C1203" t="str">
            <v>67, Strasbourg, L’Esplanade, France continentale, Base Carbone</v>
          </cell>
        </row>
        <row r="1204">
          <cell r="C1204" t="str">
            <v>67, Strasbourg, Réseau de Chaleur ECO2WACKEN, France continentale, Base Carbone</v>
          </cell>
        </row>
        <row r="1205">
          <cell r="C1205" t="str">
            <v>67, Strasbourg, Réseau de Colmar Vosges, France continentale, Base Carbone</v>
          </cell>
        </row>
        <row r="1206">
          <cell r="C1206" t="str">
            <v>68, Cernay, Réseau de Cernay, France continentale, Base Carbone</v>
          </cell>
        </row>
        <row r="1207">
          <cell r="C1207" t="str">
            <v>68, Colmar, Réseau de Colmar, France continentale, Base Carbone</v>
          </cell>
        </row>
        <row r="1208">
          <cell r="C1208" t="str">
            <v>68, Didenheim, L’Illberg, France continentale, Base Carbone</v>
          </cell>
        </row>
        <row r="1209">
          <cell r="C1209" t="str">
            <v>68, Feldbach, Réseau de chaleur de Feldbach, France continentale, Base Carbone</v>
          </cell>
        </row>
        <row r="1210">
          <cell r="C1210" t="str">
            <v>68, Freisen, Réseau communal de Freisen, France continentale, Base Carbone</v>
          </cell>
        </row>
        <row r="1211">
          <cell r="C1211" t="str">
            <v>68, Illzach, Papeteries du Rhin, France continentale, Base Carbone</v>
          </cell>
        </row>
        <row r="1212">
          <cell r="C1212" t="str">
            <v>68, Lapoutroie, Réseau de Lapoutroie, France continentale, Base Carbone</v>
          </cell>
        </row>
        <row r="1213">
          <cell r="C1213" t="str">
            <v>68, Mulhouse, Porte de Bâle, France continentale, Base Carbone</v>
          </cell>
        </row>
        <row r="1214">
          <cell r="C1214" t="str">
            <v>68, Rixheim, Réseau de Rixheim, France continentale, Base Carbone</v>
          </cell>
        </row>
        <row r="1215">
          <cell r="C1215" t="str">
            <v>68, Saint-Louis, Réseau de la Ville de Saint-Louis, France continentale, Base Carbone</v>
          </cell>
        </row>
        <row r="1216">
          <cell r="C1216" t="str">
            <v>68, Sainte-Marie-aux-Mines, Réseau Val-d’Argent, France continentale, Base Carbone</v>
          </cell>
        </row>
        <row r="1217">
          <cell r="C1217" t="str">
            <v>68, Thann, Réseau de Thann, France continentale, Base Carbone</v>
          </cell>
        </row>
        <row r="1218">
          <cell r="C1218" t="str">
            <v>69, Bron, Quartier Parilly, France continentale, Base Carbone</v>
          </cell>
        </row>
        <row r="1219">
          <cell r="C1219" t="str">
            <v>69, Champagne-au-Mont-d’Or, La Duchère et Lyon 9e, France continentale, Base Carbone</v>
          </cell>
        </row>
        <row r="1220">
          <cell r="C1220" t="str">
            <v>69, Ecully, HLM Les Sources, France continentale, Base Carbone</v>
          </cell>
        </row>
        <row r="1221">
          <cell r="C1221" t="str">
            <v>69, Givors, Quartier Les Vernes, France continentale, Base Carbone</v>
          </cell>
        </row>
        <row r="1222">
          <cell r="C1222" t="str">
            <v>69, Gleize, Quartier Belleroche Ouest, France continentale, Base Carbone</v>
          </cell>
        </row>
        <row r="1223">
          <cell r="C1223" t="str">
            <v>69, La Tour-de-Salvagny, Réseau de La Tour-de-Salvagny, France continentale, Base Carbone</v>
          </cell>
        </row>
        <row r="1224">
          <cell r="C1224" t="str">
            <v>69, Lamure-sur-Azergues, Réseau de Lamure-sur-Azergues, France continentale, Base Carbone</v>
          </cell>
        </row>
        <row r="1225">
          <cell r="C1225" t="str">
            <v>69, Lyon, Quartier Mermoz Sud, France continentale, Base Carbone</v>
          </cell>
        </row>
        <row r="1226">
          <cell r="C1226" t="str">
            <v>69, Lyon, Réseau de chaleur Lyon Confluence, France continentale, Base Carbone</v>
          </cell>
        </row>
        <row r="1227">
          <cell r="C1227" t="str">
            <v>69, Lyon, Réseau Lyon, France continentale, Base Carbone</v>
          </cell>
        </row>
        <row r="1228">
          <cell r="C1228" t="str">
            <v>69, Lyon, Z. H Champvert, France continentale, Base Carbone</v>
          </cell>
        </row>
        <row r="1229">
          <cell r="C1229" t="str">
            <v>69, Oullins, Plateau de Montmein, France continentale, Base Carbone</v>
          </cell>
        </row>
        <row r="1230">
          <cell r="C1230" t="str">
            <v>69, Rillieux-la-Pape, Les Semailles, France continentale, Base Carbone</v>
          </cell>
        </row>
        <row r="1231">
          <cell r="C1231" t="str">
            <v>69, Rillieux-la-Pape, Quartier de la Roue, France continentale, Base Carbone</v>
          </cell>
        </row>
        <row r="1232">
          <cell r="C1232" t="str">
            <v>69, Rillieux-la-Pape, Réseau Valorly, France continentale, Base Carbone</v>
          </cell>
        </row>
        <row r="1233">
          <cell r="C1233" t="str">
            <v>69, Sathonay-Camp, Réseau de Sathonay-Camp, France continentale, Base Carbone</v>
          </cell>
        </row>
        <row r="1234">
          <cell r="C1234" t="str">
            <v>69, Vaulx-en-Velin, Réseau de Vaulx-en-Velin, France continentale, Base Carbone</v>
          </cell>
        </row>
        <row r="1235">
          <cell r="C1235" t="str">
            <v>69, Vénissieux, Vénissieux énergies, France continentale, Base Carbone</v>
          </cell>
        </row>
        <row r="1236">
          <cell r="C1236" t="str">
            <v>69, Villefranche-sur-Saone, Réseau UIOM Villefranche, France continentale, Base Carbone</v>
          </cell>
        </row>
        <row r="1237">
          <cell r="C1237" t="str">
            <v>69, Villeurbanne, Campus de la Doua, France continentale, Base Carbone</v>
          </cell>
        </row>
        <row r="1238">
          <cell r="C1238" t="str">
            <v>69, Villeurbanne, Quartier La Perralière, France continentale, Base Carbone</v>
          </cell>
        </row>
        <row r="1239">
          <cell r="C1239" t="str">
            <v>69, Yzeron, Réseau Le Bourg, France continentale, Base Carbone</v>
          </cell>
        </row>
        <row r="1240">
          <cell r="C1240" t="str">
            <v>69, Yzeron, Réseau Les Combes, France continentale, Base Carbone</v>
          </cell>
        </row>
        <row r="1241">
          <cell r="C1241" t="str">
            <v>7, Aubenas, Réseau d’Aubenas, France continentale, Base Carbone</v>
          </cell>
        </row>
        <row r="1242">
          <cell r="C1242" t="str">
            <v>7, Banne, Réseau de chaleur de Banne, France continentale, Base Carbone</v>
          </cell>
        </row>
        <row r="1243">
          <cell r="C1243" t="str">
            <v>7, Burzet, Réseau de chaleur communal de Burzet, France continentale, Base Carbone</v>
          </cell>
        </row>
        <row r="1244">
          <cell r="C1244" t="str">
            <v>7, Le Cheylard, Réseau de Cheylard, France continentale, Base Carbone</v>
          </cell>
        </row>
        <row r="1245">
          <cell r="C1245" t="str">
            <v>7, Montpezat-Sous-Bauzon, Réseau de Montpezat-Sous-Bauzon, France continentale, Base Carbone</v>
          </cell>
        </row>
        <row r="1246">
          <cell r="C1246" t="str">
            <v>7, Valgorge, Réseau de Valgorge, France continentale, Base Carbone</v>
          </cell>
        </row>
        <row r="1247">
          <cell r="C1247" t="str">
            <v>70, Breurey-les-Faverney, Réseau de Breurey les Faverney, France continentale, Base Carbone</v>
          </cell>
        </row>
        <row r="1248">
          <cell r="C1248" t="str">
            <v>70, Champey, Réseau de Champey, France continentale, Base Carbone</v>
          </cell>
        </row>
        <row r="1249">
          <cell r="C1249" t="str">
            <v>70, Dampierre-sur-Linotte, Réseau de Dampierre-sur-Linotte, France continentale, Base Carbone</v>
          </cell>
        </row>
        <row r="1250">
          <cell r="C1250" t="str">
            <v>70, Gray, ZUP des Capucins, France continentale, Base Carbone</v>
          </cell>
        </row>
        <row r="1251">
          <cell r="C1251" t="str">
            <v>70, Gy, Réseau de Gy, France continentale, Base Carbone</v>
          </cell>
        </row>
        <row r="1252">
          <cell r="C1252" t="str">
            <v>70, Hericourt, Réseau d’Hericourt-Quartier Maunoury, France continentale, Base Carbone</v>
          </cell>
        </row>
        <row r="1253">
          <cell r="C1253" t="str">
            <v>70, Marnay, Réseau de Marnay, France continentale, Base Carbone</v>
          </cell>
        </row>
        <row r="1254">
          <cell r="C1254" t="str">
            <v>70, Plancher-Bas, Réseau de Plancher-Bas, France continentale, Base Carbone</v>
          </cell>
        </row>
        <row r="1255">
          <cell r="C1255" t="str">
            <v>70, Saulnot, Réseau de Saulnot, France continentale, Base Carbone</v>
          </cell>
        </row>
        <row r="1256">
          <cell r="C1256" t="str">
            <v>70, Scey-sur-Saône-et-Saint-Albin, Réseau de Scey-sur-Saône-et-Saint-Albin, France continentale, Base Carbone</v>
          </cell>
        </row>
        <row r="1257">
          <cell r="C1257" t="str">
            <v>71, Anost, Réseau d’Anost, France continentale, Base Carbone</v>
          </cell>
        </row>
        <row r="1258">
          <cell r="C1258" t="str">
            <v>71, Autun, Réseau d’Autun, France continentale, Base Carbone</v>
          </cell>
        </row>
        <row r="1259">
          <cell r="C1259" t="str">
            <v>71, Chalon-sur-Saône, Réseau de Chalon, France continentale, Base Carbone</v>
          </cell>
        </row>
        <row r="1260">
          <cell r="C1260" t="str">
            <v>71, Mâcon, Réseau de Mâcon, France continentale, Base Carbone</v>
          </cell>
        </row>
        <row r="1261">
          <cell r="C1261" t="str">
            <v>71, Montceau-les-Mines, Réseau de Montceau les mines, France continentale, Base Carbone</v>
          </cell>
        </row>
        <row r="1262">
          <cell r="C1262" t="str">
            <v>71, Tramayes, Réseau de Tramayes, France continentale, Base Carbone</v>
          </cell>
        </row>
        <row r="1263">
          <cell r="C1263" t="str">
            <v>72, Coulaine, Bellevue, France continentale, Base Carbone</v>
          </cell>
        </row>
        <row r="1264">
          <cell r="C1264" t="str">
            <v>72, Le Mans, Percée Centrale, France continentale, Base Carbone</v>
          </cell>
        </row>
        <row r="1265">
          <cell r="C1265" t="str">
            <v>72, Le Mans, Réseau du Mans, France continentale, Base Carbone</v>
          </cell>
        </row>
        <row r="1266">
          <cell r="C1266" t="str">
            <v>72, Le Mans-Allonnes, ZUP d’Allonnes, France continentale, Base Carbone</v>
          </cell>
        </row>
        <row r="1267">
          <cell r="C1267" t="str">
            <v>73, Beaufort, Réseau de Beaufort, France continentale, Base Carbone</v>
          </cell>
        </row>
        <row r="1268">
          <cell r="C1268" t="str">
            <v>73, Bourg-Saint-Maurice, Les Arcs, France continentale, Base Carbone</v>
          </cell>
        </row>
        <row r="1269">
          <cell r="C1269" t="str">
            <v>73, Chambéry, Bissy et Croix Rouge, France continentale, Base Carbone</v>
          </cell>
        </row>
        <row r="1270">
          <cell r="C1270" t="str">
            <v>73, Gilly-sur-Isère, Réseau de Gilly-sur-Isère, France continentale, Base Carbone</v>
          </cell>
        </row>
        <row r="1271">
          <cell r="C1271" t="str">
            <v>73, La Bauche, Réseau de la Bauche, France continentale, Base Carbone</v>
          </cell>
        </row>
        <row r="1272">
          <cell r="C1272" t="str">
            <v>73, Macôt-La-Plagne, La Plagne, France continentale, Base Carbone</v>
          </cell>
        </row>
        <row r="1273">
          <cell r="C1273" t="str">
            <v>73, Notre-Dame-des-Millières, Réseau de Notre-Dame-des-Millières, France continentale, Base Carbone</v>
          </cell>
        </row>
        <row r="1274">
          <cell r="C1274" t="str">
            <v>73, Saint-Etienne-de-Cuines, Réseau de Saint Etienne de Cuines, France continentale, Base Carbone</v>
          </cell>
        </row>
        <row r="1275">
          <cell r="C1275" t="str">
            <v>73, Saint-Jean-d’Arvey, Réseau de Saint-Jean-d’Arvey, France continentale, Base Carbone</v>
          </cell>
        </row>
        <row r="1276">
          <cell r="C1276" t="str">
            <v>73, Yenne, Réseau de Yenne, France continentale, Base Carbone</v>
          </cell>
        </row>
        <row r="1277">
          <cell r="C1277" t="str">
            <v>74, Annecy, Annecy Bio chaleur, France continentale, Base Carbone</v>
          </cell>
        </row>
        <row r="1278">
          <cell r="C1278" t="str">
            <v>74, Annemasse, Bois Energies Annemasse, France continentale, Base Carbone</v>
          </cell>
        </row>
        <row r="1279">
          <cell r="C1279" t="str">
            <v>74, Arracles les Carroy, Flaine Energie, France continentale, Base Carbone</v>
          </cell>
        </row>
        <row r="1280">
          <cell r="C1280" t="str">
            <v>74, Clarafond-Arcine, Réseau de Clarafond-la-Presles, France continentale, Base Carbone</v>
          </cell>
        </row>
        <row r="1281">
          <cell r="C1281" t="str">
            <v>74, Cluses, Quartier Les Ewues, France continentale, Base Carbone</v>
          </cell>
        </row>
        <row r="1282">
          <cell r="C1282" t="str">
            <v>74, Faverges, Quartier La Cudray, France continentale, Base Carbone</v>
          </cell>
        </row>
        <row r="1283">
          <cell r="C1283" t="str">
            <v>74, Morzine, Réseau d’Avoriaz, France continentale, Base Carbone</v>
          </cell>
        </row>
        <row r="1284">
          <cell r="C1284" t="str">
            <v>74, Scionzier, Quartier du Crozets, France continentale, Base Carbone</v>
          </cell>
        </row>
        <row r="1285">
          <cell r="C1285" t="str">
            <v>74, Seynod, Quartier de Champ Fleury, France continentale, Base Carbone</v>
          </cell>
        </row>
        <row r="1286">
          <cell r="C1286" t="str">
            <v>74, Thonon-les-Bains, Quartier de la Rénovation, France continentale, Base Carbone</v>
          </cell>
        </row>
        <row r="1287">
          <cell r="C1287" t="str">
            <v>74, Thonon-les-Bains, Réseau UVE du STOC, France continentale, Base Carbone</v>
          </cell>
        </row>
        <row r="1288">
          <cell r="C1288" t="str">
            <v>74, Vallorcine, Réseau de Vallorcine, France continentale, Base Carbone</v>
          </cell>
        </row>
        <row r="1289">
          <cell r="C1289" t="str">
            <v>75, Paris, Paris et communes limitrophes-CPCU, France continentale, Base Carbone</v>
          </cell>
        </row>
        <row r="1290">
          <cell r="C1290" t="str">
            <v>75, Paris, Réseau Climespace, France continentale, Base Carbone</v>
          </cell>
        </row>
        <row r="1291">
          <cell r="C1291" t="str">
            <v>76, Canteleu, Canteleu Energie, France continentale, Base Carbone</v>
          </cell>
        </row>
        <row r="1292">
          <cell r="C1292" t="str">
            <v>76, Dieppe, Sodineuf, France continentale, Base Carbone</v>
          </cell>
        </row>
        <row r="1293">
          <cell r="C1293" t="str">
            <v>76, Gonfreville-l’Orcher, SECGO, France continentale, Base Carbone</v>
          </cell>
        </row>
        <row r="1294">
          <cell r="C1294" t="str">
            <v>76, Le Grand-Quevilly, VESUVE, France continentale, Base Carbone</v>
          </cell>
        </row>
        <row r="1295">
          <cell r="C1295" t="str">
            <v>76, Le Havre, La Côte Brulée, France continentale, Base Carbone</v>
          </cell>
        </row>
        <row r="1296">
          <cell r="C1296" t="str">
            <v>76, Le Havre, ZAC du Mont Gaillard, France continentale, Base Carbone</v>
          </cell>
        </row>
        <row r="1297">
          <cell r="C1297" t="str">
            <v>76, Le Havre, ZUP de Caucriauville, France continentale, Base Carbone</v>
          </cell>
        </row>
        <row r="1298">
          <cell r="C1298" t="str">
            <v>76, Le Petit-Quevilly, ZAC Nobel Bozel, France continentale, Base Carbone</v>
          </cell>
        </row>
        <row r="1299">
          <cell r="C1299" t="str">
            <v>76, Maromme, Réseau de Maromme, France continentale, Base Carbone</v>
          </cell>
        </row>
        <row r="1300">
          <cell r="C1300" t="str">
            <v>76, Mont-Saint-Aignan, Réseau de Mont Saint Aignan, France continentale, Base Carbone</v>
          </cell>
        </row>
        <row r="1301">
          <cell r="C1301" t="str">
            <v>76, Neufchatel-en-Bray, Réseau de Neufchatel-en-Bray, France continentale, Base Carbone</v>
          </cell>
        </row>
        <row r="1302">
          <cell r="C1302" t="str">
            <v>76, Notre-Dame-de-Gravenchon, SRGB, France continentale, Base Carbone</v>
          </cell>
        </row>
        <row r="1303">
          <cell r="C1303" t="str">
            <v>76, Rouen, Chaufferie bois Grammont, France continentale, Base Carbone</v>
          </cell>
        </row>
        <row r="1304">
          <cell r="C1304" t="str">
            <v>76, Rouen, CHU Charles Nicolle, France continentale, Base Carbone</v>
          </cell>
        </row>
        <row r="1305">
          <cell r="C1305" t="str">
            <v>76, Rouen, Curb-Bihorel, France continentale, Base Carbone</v>
          </cell>
        </row>
        <row r="1306">
          <cell r="C1306" t="str">
            <v>76, Saint-Etienne-du-Rouvray, Château Blanc, France continentale, Base Carbone</v>
          </cell>
        </row>
        <row r="1307">
          <cell r="C1307" t="str">
            <v>76, Sandouville, Réseau de Semedi-Sedibex, France continentale, Base Carbone</v>
          </cell>
        </row>
        <row r="1308">
          <cell r="C1308" t="str">
            <v>77, Avon, Centrale de la butte Monceau, France continentale, Base Carbone</v>
          </cell>
        </row>
        <row r="1309">
          <cell r="C1309" t="str">
            <v>77, Bailly Romainvilliers, Réseau de Bailly Romainvilliers, France continentale, Base Carbone</v>
          </cell>
        </row>
        <row r="1310">
          <cell r="C1310" t="str">
            <v>77, Chelles, Réseau de Chelles, France continentale, Base Carbone</v>
          </cell>
        </row>
        <row r="1311">
          <cell r="C1311" t="str">
            <v>77, Coulommiers, Réseau de Coulommiers, France continentale, Base Carbone</v>
          </cell>
        </row>
        <row r="1312">
          <cell r="C1312" t="str">
            <v>77, Dammarie-les-Lys, Réseau de Dammarie-les-Lys, France continentale, Base Carbone</v>
          </cell>
        </row>
        <row r="1313">
          <cell r="C1313" t="str">
            <v>77, Le Mée-sur-Seine, Réseau du Mée-sur-Seine, France continentale, Base Carbone</v>
          </cell>
        </row>
        <row r="1314">
          <cell r="C1314" t="str">
            <v>77, Meaux, Beauval-Collinet, France continentale, Base Carbone</v>
          </cell>
        </row>
        <row r="1315">
          <cell r="C1315" t="str">
            <v>77, Meaux, Réseau de l’hôpital, France continentale, Base Carbone</v>
          </cell>
        </row>
        <row r="1316">
          <cell r="C1316" t="str">
            <v>77, Melun, Almont-Montaigu, France continentale, Base Carbone</v>
          </cell>
        </row>
        <row r="1317">
          <cell r="C1317" t="str">
            <v>77, Montereau-Fault-Yonne, ZUP de Surville, France continentale, Base Carbone</v>
          </cell>
        </row>
        <row r="1318">
          <cell r="C1318" t="str">
            <v>77, Nemours, ZUP du mont Saint-Martin, France continentale, Base Carbone</v>
          </cell>
        </row>
        <row r="1319">
          <cell r="C1319" t="str">
            <v>77, Torcy, Réseau de Marne la Vallée, France continentale, Base Carbone</v>
          </cell>
        </row>
        <row r="1320">
          <cell r="C1320" t="str">
            <v>77, Vaux-le-Pénil, Réseau de Vaux-le-Pénil, France continentale, Base Carbone</v>
          </cell>
        </row>
        <row r="1321">
          <cell r="C1321" t="str">
            <v>78, Achères, Réseau d’Achères, France continentale, Base Carbone</v>
          </cell>
        </row>
        <row r="1322">
          <cell r="C1322" t="str">
            <v>78, Carrières-sur-Seine, Réseau de Carrières-Chatou, France continentale, Base Carbone</v>
          </cell>
        </row>
        <row r="1323">
          <cell r="C1323" t="str">
            <v>78, Le Chesnay, Parly II, France continentale, Base Carbone</v>
          </cell>
        </row>
        <row r="1324">
          <cell r="C1324" t="str">
            <v>78, Les Mureaux, Quartier Grand Ouest et Musiciens, France continentale, Base Carbone</v>
          </cell>
        </row>
        <row r="1325">
          <cell r="C1325" t="str">
            <v>78, Mantes-la-Jolie, Le Val Fourré, France continentale, Base Carbone</v>
          </cell>
        </row>
        <row r="1326">
          <cell r="C1326" t="str">
            <v>78, Plaisir, Réseau de Plaisir-Resop, France continentale, Base Carbone</v>
          </cell>
        </row>
        <row r="1327">
          <cell r="C1327" t="str">
            <v>78, Saint-Germain-en-Laye, Réseau de Saint Germain en Laye, France continentale, Base Carbone</v>
          </cell>
        </row>
        <row r="1328">
          <cell r="C1328" t="str">
            <v>78, Vélizy-Villacoublay, Réseau de Vélizy, France continentale, Base Carbone</v>
          </cell>
        </row>
        <row r="1329">
          <cell r="C1329" t="str">
            <v>78, Versailles, Réseau de Versailles, France continentale, Base Carbone</v>
          </cell>
        </row>
        <row r="1330">
          <cell r="C1330" t="str">
            <v>79, Bressuire, Réseau de Bressuire, France continentale, Base Carbone</v>
          </cell>
        </row>
        <row r="1331">
          <cell r="C1331" t="str">
            <v>79, Lezay, Réseau de chaleur CC du Mellois, France continentale, Base Carbone</v>
          </cell>
        </row>
        <row r="1332">
          <cell r="C1332" t="str">
            <v>79, L’Absie, Réseau de l’Absie, France continentale, Base Carbone</v>
          </cell>
        </row>
        <row r="1333">
          <cell r="C1333" t="str">
            <v>79, Niort, Quartier Les Brizeaux, France continentale, Base Carbone</v>
          </cell>
        </row>
        <row r="1334">
          <cell r="C1334" t="str">
            <v>79, Niort, ZUP Le Clou Bouchet, France continentale, Base Carbone</v>
          </cell>
        </row>
        <row r="1335">
          <cell r="C1335" t="str">
            <v>79, Romans, Réseau de Romans, France continentale, Base Carbone</v>
          </cell>
        </row>
        <row r="1336">
          <cell r="C1336" t="str">
            <v>8, Charleville-Mézières, La Citadelle, France continentale, Base Carbone</v>
          </cell>
        </row>
        <row r="1337">
          <cell r="C1337" t="str">
            <v>8, Charleville-Mézières, Ronde couture, France continentale, Base Carbone</v>
          </cell>
        </row>
        <row r="1338">
          <cell r="C1338" t="str">
            <v>8, Machault, Réseau bois de Machault, France continentale, Base Carbone</v>
          </cell>
        </row>
        <row r="1339">
          <cell r="C1339" t="str">
            <v>8, Rocroi, Réseau de chaleur de Rocroi, France continentale, Base Carbone</v>
          </cell>
        </row>
        <row r="1340">
          <cell r="C1340" t="str">
            <v>8, Sedan, ZUP de Sedan, France continentale, Base Carbone</v>
          </cell>
        </row>
        <row r="1341">
          <cell r="C1341" t="str">
            <v>80, Abbeville, Réseau d’Abbeville, France continentale, Base Carbone</v>
          </cell>
        </row>
        <row r="1342">
          <cell r="C1342" t="str">
            <v>80, Amiens, Etouvie, France continentale, Base Carbone</v>
          </cell>
        </row>
        <row r="1343">
          <cell r="C1343" t="str">
            <v>80, Amiens, Le pigeonnier, France continentale, Base Carbone</v>
          </cell>
        </row>
        <row r="1344">
          <cell r="C1344" t="str">
            <v>80, Amiens, Quartier Henriville, France continentale, Base Carbone</v>
          </cell>
        </row>
        <row r="1345">
          <cell r="C1345" t="str">
            <v>80, Montdidier, Réseau de Montdidier, France continentale, Base Carbone</v>
          </cell>
        </row>
        <row r="1346">
          <cell r="C1346" t="str">
            <v>81, Alban, Réseau d’Alban, France continentale, Base Carbone</v>
          </cell>
        </row>
        <row r="1347">
          <cell r="C1347" t="str">
            <v>81, Carmaux, Réseau de Carmaux, France continentale, Base Carbone</v>
          </cell>
        </row>
        <row r="1348">
          <cell r="C1348" t="str">
            <v>81, Castres, Réseau de Castres Lameilhé, France continentale, Base Carbone</v>
          </cell>
        </row>
        <row r="1349">
          <cell r="C1349" t="str">
            <v>81, Gaillac, Réseau de Gaillac-ZAC de Pouille, France continentale, Base Carbone</v>
          </cell>
        </row>
        <row r="1350">
          <cell r="C1350" t="str">
            <v>81, Graulhet, Réseau de Graulhet, France continentale, Base Carbone</v>
          </cell>
        </row>
        <row r="1351">
          <cell r="C1351" t="str">
            <v>81, Mazamet, Chauffage urbain de Mazamet, France continentale, Base Carbone</v>
          </cell>
        </row>
        <row r="1352">
          <cell r="C1352" t="str">
            <v>82, Montauban, SIRTOMAD, France continentale, Base Carbone</v>
          </cell>
        </row>
        <row r="1353">
          <cell r="C1353" t="str">
            <v>83, La-Seyne-sur-Mer, Berthe, France continentale, Base Carbone</v>
          </cell>
        </row>
        <row r="1354">
          <cell r="C1354" t="str">
            <v>83, Toulon, Réseau La Beaucaire (UIOM), France continentale, Base Carbone</v>
          </cell>
        </row>
        <row r="1355">
          <cell r="C1355" t="str">
            <v>84, Avignon, Le Triennal, France continentale, Base Carbone</v>
          </cell>
        </row>
        <row r="1356">
          <cell r="C1356" t="str">
            <v>85, La-Roche-sur-Yon, Quartier Vendée, France continentale, Base Carbone</v>
          </cell>
        </row>
        <row r="1357">
          <cell r="C1357" t="str">
            <v>85, Les Herbiers, Réseau Les Herbiers, France continentale, Base Carbone</v>
          </cell>
        </row>
        <row r="1358">
          <cell r="C1358" t="str">
            <v>85, Saint-Pierre-du-Chemin, Réseau de Saint-Pierre-du-Chemin, France continentale, Base Carbone</v>
          </cell>
        </row>
        <row r="1359">
          <cell r="C1359" t="str">
            <v>86, Civaux, Réseau de Civaux, France continentale, Base Carbone</v>
          </cell>
        </row>
        <row r="1360">
          <cell r="C1360" t="str">
            <v>86, Poitiers, ZUP des Couronneries, France continentale, Base Carbone</v>
          </cell>
        </row>
        <row r="1361">
          <cell r="C1361" t="str">
            <v>87, Limoges, Quartier de l’Hôtel de Ville, France continentale, Base Carbone</v>
          </cell>
        </row>
        <row r="1362">
          <cell r="C1362" t="str">
            <v>87, Limoges, ZAC de Beaubreuil, France continentale, Base Carbone</v>
          </cell>
        </row>
        <row r="1363">
          <cell r="C1363" t="str">
            <v>87, Limoges, ZUP Val de l’Aurence, France continentale, Base Carbone</v>
          </cell>
        </row>
        <row r="1364">
          <cell r="C1364" t="str">
            <v>88, Epinal, Plateau de la Justice, France continentale, Base Carbone</v>
          </cell>
        </row>
        <row r="1365">
          <cell r="C1365" t="str">
            <v>88, Frémifontaine, Réseau de Frémifontaine, France continentale, Base Carbone</v>
          </cell>
        </row>
        <row r="1366">
          <cell r="C1366" t="str">
            <v>88, Fresse-sur-Moselle, Réseau de Fresse sur Moselle, France continentale, Base Carbone</v>
          </cell>
        </row>
        <row r="1367">
          <cell r="C1367" t="str">
            <v>88, La Bresse, Réseau de la Bresse 1, France continentale, Base Carbone</v>
          </cell>
        </row>
        <row r="1368">
          <cell r="C1368" t="str">
            <v>88, La Bresse, Réseau de la Bresse 2, France continentale, Base Carbone</v>
          </cell>
        </row>
        <row r="1369">
          <cell r="C1369" t="str">
            <v>88, Monthureux-sur-Saône, Réseau de Monthureux-sur-Saône, France continentale, Base Carbone</v>
          </cell>
        </row>
        <row r="1370">
          <cell r="C1370" t="str">
            <v>88, Saint-Dié-des-Vosges, Quartier Kellerman, France continentale, Base Carbone</v>
          </cell>
        </row>
        <row r="1371">
          <cell r="C1371" t="str">
            <v>88, Senones, Réseau bois du pays des Abbayes, France continentale, Base Carbone</v>
          </cell>
        </row>
        <row r="1372">
          <cell r="C1372" t="str">
            <v>88, Ventron, Réseau de Ventron, France continentale, Base Carbone</v>
          </cell>
        </row>
        <row r="1373">
          <cell r="C1373" t="str">
            <v>88, Vittel, ZAD du Haut de Fol, France continentale, Base Carbone</v>
          </cell>
        </row>
        <row r="1374">
          <cell r="C1374" t="str">
            <v>89, Auxerre, ZUP de Sainte Geneviève, France continentale, Base Carbone</v>
          </cell>
        </row>
        <row r="1375">
          <cell r="C1375" t="str">
            <v>89, Quarre-les-Tombes, Réseau de Quarre-les-Tombes, France continentale, Base Carbone</v>
          </cell>
        </row>
        <row r="1376">
          <cell r="C1376" t="str">
            <v>89, Sens, Les Chaillots, France continentale, Base Carbone</v>
          </cell>
        </row>
        <row r="1377">
          <cell r="C1377" t="str">
            <v>89, Sens, ZUP des Grahuches, France continentale, Base Carbone</v>
          </cell>
        </row>
        <row r="1378">
          <cell r="C1378" t="str">
            <v>90, Belfort, ZUP des Glacis, France continentale, Base Carbone</v>
          </cell>
        </row>
        <row r="1379">
          <cell r="C1379" t="str">
            <v>90, Delle, Réseau de Delle, France continentale, Base Carbone</v>
          </cell>
        </row>
        <row r="1380">
          <cell r="C1380" t="str">
            <v>91, Brétigny-sur-orge, Réseau de Brétigny-sur-Orge, France continentale, Base Carbone</v>
          </cell>
        </row>
        <row r="1381">
          <cell r="C1381" t="str">
            <v>91, Bruyères-le-Chatel, CEA DIF, France continentale, Base Carbone</v>
          </cell>
        </row>
        <row r="1382">
          <cell r="C1382" t="str">
            <v>91, Dourdan, Réseau de Dourdan, France continentale, Base Carbone</v>
          </cell>
        </row>
        <row r="1383">
          <cell r="C1383" t="str">
            <v>91, Epinay-sous-Sénart, Réseau d’Epinay sous Sénart, France continentale, Base Carbone</v>
          </cell>
        </row>
        <row r="1384">
          <cell r="C1384" t="str">
            <v>91, Evry, Réseau d’Evry, France continentale, Base Carbone</v>
          </cell>
        </row>
        <row r="1385">
          <cell r="C1385" t="str">
            <v>91, Grigny, Réseau de Grigny Rougnon, France continentale, Base Carbone</v>
          </cell>
        </row>
        <row r="1386">
          <cell r="C1386" t="str">
            <v>91, Grigny, Réseau de Grigny SOCCRAM, France continentale, Base Carbone</v>
          </cell>
        </row>
        <row r="1387">
          <cell r="C1387" t="str">
            <v>91, Les Ulis, Réseau des Ulis, France continentale, Base Carbone</v>
          </cell>
        </row>
        <row r="1388">
          <cell r="C1388" t="str">
            <v>91, Massy, Réseau de Massy-Antony, France continentale, Base Carbone</v>
          </cell>
        </row>
        <row r="1389">
          <cell r="C1389" t="str">
            <v>91, Ris-Orangis, Réseau de Ris-Orangis, France continentale, Base Carbone</v>
          </cell>
        </row>
        <row r="1390">
          <cell r="C1390" t="str">
            <v>91, Saint-Michel-Sur-Orge, Domaine du Bois des Roches, France continentale, Base Carbone</v>
          </cell>
        </row>
        <row r="1391">
          <cell r="C1391" t="str">
            <v>91, Sainte-Geneviève-des-Bois, ZUP de Saint Hubert et Louis Pergaud, France continentale, Base Carbone</v>
          </cell>
        </row>
        <row r="1392">
          <cell r="C1392" t="str">
            <v>91, Vigneux-sur-Seine, ZUP de la Croix Blanche, France continentale, Base Carbone</v>
          </cell>
        </row>
        <row r="1393">
          <cell r="C1393" t="str">
            <v>91, Villejust, Parc d’activités, France continentale, Base Carbone</v>
          </cell>
        </row>
        <row r="1394">
          <cell r="C1394" t="str">
            <v>91, Viry-Châtillon, Réseau de Viry Châtillon, France continentale, Base Carbone</v>
          </cell>
        </row>
        <row r="1395">
          <cell r="C1395" t="str">
            <v>92, Bagneux, Réseau de Bagneux-Chatillon, France continentale, Base Carbone</v>
          </cell>
        </row>
        <row r="1396">
          <cell r="C1396" t="str">
            <v>92, Boulogne-Billancourt, ZAC île Séguin Rives de Seine, France continentale, Base Carbone</v>
          </cell>
        </row>
        <row r="1397">
          <cell r="C1397" t="str">
            <v>92, Châtillon-Sous-Bagneux, Réseau de Châtillon sous Bagneux Cocharec, France continentale, Base Carbone</v>
          </cell>
        </row>
        <row r="1398">
          <cell r="C1398" t="str">
            <v>92, Chaville, Réseau de Chaville, France continentale, Base Carbone</v>
          </cell>
        </row>
        <row r="1399">
          <cell r="C1399" t="str">
            <v>92, Clichy, Réseau de Clichy, France continentale, Base Carbone</v>
          </cell>
        </row>
        <row r="1400">
          <cell r="C1400" t="str">
            <v>92, Colombes, Réseau de la ZAC de la Marine, France continentale, Base Carbone</v>
          </cell>
        </row>
        <row r="1401">
          <cell r="C1401" t="str">
            <v>92, Courbevoie, Réseau CENEVIA, France continentale, Base Carbone</v>
          </cell>
        </row>
        <row r="1402">
          <cell r="C1402" t="str">
            <v>92, Courbevoie, Réseau de La Défense-Enertherm, France continentale, Base Carbone</v>
          </cell>
        </row>
        <row r="1403">
          <cell r="C1403" t="str">
            <v>92, Gennevilliers, Réseau Gennevilliers, France continentale, Base Carbone</v>
          </cell>
        </row>
        <row r="1404">
          <cell r="C1404" t="str">
            <v>92, Levallois-Perret, Réseau de chaleur de Levallois, France continentale, Base Carbone</v>
          </cell>
        </row>
        <row r="1405">
          <cell r="C1405" t="str">
            <v>92, Levallois-Perret, ZAC du Front de Seine, France continentale, Base Carbone</v>
          </cell>
        </row>
        <row r="1406">
          <cell r="C1406" t="str">
            <v>92, Meudon la Forêt, Réseau de Meudon, France continentale, Base Carbone</v>
          </cell>
        </row>
        <row r="1407">
          <cell r="C1407" t="str">
            <v>92, Nanterre, Réseau Quartier Hoche, France continentale, Base Carbone</v>
          </cell>
        </row>
        <row r="1408">
          <cell r="C1408" t="str">
            <v>92, Nanterre, ZAC Sainte-Geneviève, France continentale, Base Carbone</v>
          </cell>
        </row>
        <row r="1409">
          <cell r="C1409" t="str">
            <v>92, Puteaux, Réseau Ciceo, France continentale, Base Carbone</v>
          </cell>
        </row>
        <row r="1410">
          <cell r="C1410" t="str">
            <v>92, Suresnes, Réseau de Suresnes, France continentale, Base Carbone</v>
          </cell>
        </row>
        <row r="1411">
          <cell r="C1411" t="str">
            <v>92, Villeneuve-la-Garenne, Résidence Villeneuve, France continentale, Base Carbone</v>
          </cell>
        </row>
        <row r="1412">
          <cell r="C1412" t="str">
            <v>93, Aulnay-sous-bois, Garonor, France continentale, Base Carbone</v>
          </cell>
        </row>
        <row r="1413">
          <cell r="C1413" t="str">
            <v>93, Aulnay-sous-Bois, Le Gros Saule, France continentale, Base Carbone</v>
          </cell>
        </row>
        <row r="1414">
          <cell r="C1414" t="str">
            <v>93, Bagnolet, Réseau de Bagnolet, France continentale, Base Carbone</v>
          </cell>
        </row>
        <row r="1415">
          <cell r="C1415" t="str">
            <v>93, Bobigny, ZUP de Bobigny, France continentale, Base Carbone</v>
          </cell>
        </row>
        <row r="1416">
          <cell r="C1416" t="str">
            <v>93, Bondy, Réseau de Bondy, France continentale, Base Carbone</v>
          </cell>
        </row>
        <row r="1417">
          <cell r="C1417" t="str">
            <v>93, Clichy-sous-Bois, Le Chêne Pointu, France continentale, Base Carbone</v>
          </cell>
        </row>
        <row r="1418">
          <cell r="C1418" t="str">
            <v>93, La Courneuve, Quartier Nord, France continentale, Base Carbone</v>
          </cell>
        </row>
        <row r="1419">
          <cell r="C1419" t="str">
            <v>93, La Courneuve, Quartier Sud, France continentale, Base Carbone</v>
          </cell>
        </row>
        <row r="1420">
          <cell r="C1420" t="str">
            <v>93, Le Blanc-Mesnil, Réseau du Blanc Mesnil, France continentale, Base Carbone</v>
          </cell>
        </row>
        <row r="1421">
          <cell r="C1421" t="str">
            <v>93, Le Bourget, Réseau ADP Le Bouget, France continentale, Base Carbone</v>
          </cell>
        </row>
        <row r="1422">
          <cell r="C1422" t="str">
            <v>93, Neuilly-sur-Marne, ZUP des Fauvettes, France continentale, Base Carbone</v>
          </cell>
        </row>
        <row r="1423">
          <cell r="C1423" t="str">
            <v>93, Saint-Denis, Centrale Landy, France continentale, Base Carbone</v>
          </cell>
        </row>
        <row r="1424">
          <cell r="C1424" t="str">
            <v>93, Saint-Denis, Réseau de Saint Denis, France continentale, Base Carbone</v>
          </cell>
        </row>
        <row r="1425">
          <cell r="C1425" t="str">
            <v>93, Saint-Ouen, Réseau de la ZAC des docks de Saint-Ouen, France continentale, Base Carbone</v>
          </cell>
        </row>
        <row r="1426">
          <cell r="C1426" t="str">
            <v>93, Sevran, SEBIO, France continentale, Base Carbone</v>
          </cell>
        </row>
        <row r="1427">
          <cell r="C1427" t="str">
            <v>93, Sevran, ZAC de Sevran, France continentale, Base Carbone</v>
          </cell>
        </row>
        <row r="1428">
          <cell r="C1428" t="str">
            <v>93, Tremblay-en-France, Réseau de Tremblay-en-France, France continentale, Base Carbone</v>
          </cell>
        </row>
        <row r="1429">
          <cell r="C1429" t="str">
            <v>93, Villepinte, Réseau de Villepinte, France continentale, Base Carbone</v>
          </cell>
        </row>
        <row r="1430">
          <cell r="C1430" t="str">
            <v>94, Alfortville, Réseau d’Alfortville-Smag, France continentale, Base Carbone</v>
          </cell>
        </row>
        <row r="1431">
          <cell r="C1431" t="str">
            <v>94, Arcueil, Réseau d’Arcueil-Gentilly, France continentale, Base Carbone</v>
          </cell>
        </row>
        <row r="1432">
          <cell r="C1432" t="str">
            <v>94, Bonneuil-sur-Marne, SETBO, France continentale, Base Carbone</v>
          </cell>
        </row>
        <row r="1433">
          <cell r="C1433" t="str">
            <v>94, Cachan, Réseau de Cachan, France continentale, Base Carbone</v>
          </cell>
        </row>
        <row r="1434">
          <cell r="C1434" t="str">
            <v>94, Champigny-sur-Marne, Réseau de Champigny sur Marne, France continentale, Base Carbone</v>
          </cell>
        </row>
        <row r="1435">
          <cell r="C1435" t="str">
            <v>94, Chevilly-Larue, Réseau de Chevilly-Larue l’Hay les Roses Villejuif, France continentale, Base Carbone</v>
          </cell>
        </row>
        <row r="1436">
          <cell r="C1436" t="str">
            <v>94, Créteil, Réseau de Créteil-Scuc, France continentale, Base Carbone</v>
          </cell>
        </row>
        <row r="1437">
          <cell r="C1437" t="str">
            <v>94, Fontenay-sous-Bois, Réseau de Fontenay-sous-Bois, France continentale, Base Carbone</v>
          </cell>
        </row>
        <row r="1438">
          <cell r="C1438" t="str">
            <v>94, Fresnes, Réseau de Fresnes, France continentale, Base Carbone</v>
          </cell>
        </row>
        <row r="1439">
          <cell r="C1439" t="str">
            <v>94, Ivry-sur-Seine, Réseau d’Ivry, France continentale, Base Carbone</v>
          </cell>
        </row>
        <row r="1440">
          <cell r="C1440" t="str">
            <v>94, Limeil-Brévannes, Réseau de Limeil-Brévannes, France continentale, Base Carbone</v>
          </cell>
        </row>
        <row r="1441">
          <cell r="C1441" t="str">
            <v>94, Maison-Alfort, Réseau de Maison-Alfort, France continentale, Base Carbone</v>
          </cell>
        </row>
        <row r="1442">
          <cell r="C1442" t="str">
            <v>94, Orly, Réseau ADP Orly, France continentale, Base Carbone</v>
          </cell>
        </row>
        <row r="1443">
          <cell r="C1443" t="str">
            <v>94, Orly, Réseau d’Orly, France continentale, Base Carbone</v>
          </cell>
        </row>
        <row r="1444">
          <cell r="C1444" t="str">
            <v>94, Rungis, Marché International de Rungis, France continentale, Base Carbone</v>
          </cell>
        </row>
        <row r="1445">
          <cell r="C1445" t="str">
            <v>94, Sucy-en-Brie, Réseau de Sucy en Brie, France continentale, Base Carbone</v>
          </cell>
        </row>
        <row r="1446">
          <cell r="C1446" t="str">
            <v>94, Thiais, Réseau de Thiais, France continentale, Base Carbone</v>
          </cell>
        </row>
        <row r="1447">
          <cell r="C1447" t="str">
            <v>94, Villeneuve-Saint-Georges, Réseau de Villeneuve Saint Georges, France continentale, Base Carbone</v>
          </cell>
        </row>
        <row r="1448">
          <cell r="C1448" t="str">
            <v>94, Vitry-sur-Seine, Réseau de Choisy-Vitry, France continentale, Base Carbone</v>
          </cell>
        </row>
        <row r="1449">
          <cell r="C1449" t="str">
            <v>95, Argenteuil, Réseau d’Argenteuil, France continentale, Base Carbone</v>
          </cell>
        </row>
        <row r="1450">
          <cell r="C1450" t="str">
            <v>95, Cergy Pontoise, Réseau de Cergy-Pontoise, France continentale, Base Carbone</v>
          </cell>
        </row>
        <row r="1451">
          <cell r="C1451" t="str">
            <v>95, Franconville, ZAC de Montedour, France continentale, Base Carbone</v>
          </cell>
        </row>
        <row r="1452">
          <cell r="C1452" t="str">
            <v>95, Franconville, ZUP de l’Epine Guyon, France continentale, Base Carbone</v>
          </cell>
        </row>
        <row r="1453">
          <cell r="C1453" t="str">
            <v>95, Franconville, ZUP de Sannois-Ermont-Franconville, France continentale, Base Carbone</v>
          </cell>
        </row>
        <row r="1454">
          <cell r="C1454" t="str">
            <v>95, Garges-Les-Gonesse, Van Gogh, France continentale, Base Carbone</v>
          </cell>
        </row>
        <row r="1455">
          <cell r="C1455" t="str">
            <v>95, Pontoise, Réseau de Pontoise, France continentale, Base Carbone</v>
          </cell>
        </row>
        <row r="1456">
          <cell r="C1456" t="str">
            <v>95, Roissy, Réseaux ADP Roissy, France continentale, Base Carbone</v>
          </cell>
        </row>
        <row r="1457">
          <cell r="C1457" t="str">
            <v>95, Sarcelles, Grand Ensemble Sarcelles-Locheres, France continentale, Base Carbone</v>
          </cell>
        </row>
        <row r="1458">
          <cell r="C1458" t="str">
            <v>95, Taverny, Réseau de la ZAC Croix Rouge, France continentale, Base Carbone</v>
          </cell>
        </row>
        <row r="1459">
          <cell r="C1459" t="str">
            <v>95, Villiers-le-Bel, Réseau de Villiers-le-Bel-Gonesse, France continentale, Base Carbone</v>
          </cell>
        </row>
        <row r="1460">
          <cell r="C1460" t="str">
            <v>-</v>
          </cell>
        </row>
        <row r="1461">
          <cell r="C1461" t="str">
            <v>-</v>
          </cell>
        </row>
        <row r="1462">
          <cell r="C1462" t="str">
            <v>-</v>
          </cell>
        </row>
        <row r="1463">
          <cell r="C1463" t="str">
            <v>-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Résultats"/>
      <sheetName val="Bilan GES"/>
      <sheetName val="Pour les dom-trav"/>
      <sheetName val="FE"/>
      <sheetName val="Feuil1"/>
      <sheetName val="Feuil2"/>
    </sheetNames>
    <sheetDataSet>
      <sheetData sheetId="0">
        <row r="2">
          <cell r="BY2">
            <v>0</v>
          </cell>
        </row>
      </sheetData>
      <sheetData sheetId="1">
        <row r="38">
          <cell r="C38">
            <v>46864.566244357484</v>
          </cell>
        </row>
      </sheetData>
      <sheetData sheetId="2">
        <row r="8">
          <cell r="K8" t="str">
            <v>scope 1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12A1-F6A1-466D-955B-26A88E2B182E}">
  <sheetPr>
    <tabColor rgb="FFF9D7ED"/>
  </sheetPr>
  <dimension ref="A4:X79"/>
  <sheetViews>
    <sheetView tabSelected="1" zoomScaleNormal="100" workbookViewId="0">
      <selection activeCell="T54" sqref="T54"/>
    </sheetView>
  </sheetViews>
  <sheetFormatPr baseColWidth="10" defaultColWidth="11.42578125" defaultRowHeight="15" x14ac:dyDescent="0.25"/>
  <cols>
    <col min="1" max="1" width="3" style="2" customWidth="1"/>
    <col min="2" max="2" width="4.42578125" style="2" customWidth="1"/>
    <col min="3" max="3" width="18.42578125" style="2" customWidth="1"/>
    <col min="4" max="4" width="45" style="2" bestFit="1" customWidth="1"/>
    <col min="5" max="5" width="27.7109375" style="2" customWidth="1"/>
    <col min="6" max="6" width="26" style="2" customWidth="1"/>
    <col min="7" max="7" width="30.28515625" style="2" customWidth="1"/>
    <col min="8" max="8" width="18.28515625" style="2" customWidth="1"/>
    <col min="9" max="10" width="18" style="2" customWidth="1"/>
    <col min="11" max="11" width="26" style="2" bestFit="1" customWidth="1"/>
    <col min="12" max="12" width="33.5703125" style="2" bestFit="1" customWidth="1"/>
    <col min="13" max="13" width="18.7109375" style="2" customWidth="1"/>
    <col min="14" max="14" width="33" style="2" customWidth="1"/>
    <col min="15" max="15" width="51.42578125" style="2" customWidth="1"/>
    <col min="16" max="16" width="20.140625" style="2" customWidth="1"/>
    <col min="17" max="17" width="27" style="2" customWidth="1"/>
    <col min="18" max="18" width="44.140625" style="2" customWidth="1"/>
    <col min="19" max="19" width="37.85546875" style="2" customWidth="1"/>
    <col min="20" max="23" width="20.7109375" style="2" customWidth="1"/>
    <col min="24" max="24" width="34.140625" style="2" bestFit="1" customWidth="1"/>
    <col min="25" max="25" width="16.42578125" style="2" customWidth="1"/>
    <col min="26" max="26" width="14.5703125" style="2" bestFit="1" customWidth="1"/>
    <col min="27" max="27" width="19.7109375" style="2" customWidth="1"/>
    <col min="28" max="16384" width="11.42578125" style="2"/>
  </cols>
  <sheetData>
    <row r="4" spans="1:24" ht="33.75" x14ac:dyDescent="0.25">
      <c r="A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3" customFormat="1" ht="8.25" customHeight="1" x14ac:dyDescent="0.25"/>
    <row r="6" spans="1:24" s="4" customFormat="1" ht="6.75" customHeight="1" x14ac:dyDescent="0.25"/>
    <row r="8" spans="1:24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15.75" thickBot="1" x14ac:dyDescent="0.3">
      <c r="B9" s="5"/>
      <c r="C9" s="7" t="s">
        <v>1</v>
      </c>
      <c r="D9" s="5"/>
      <c r="E9" s="5"/>
      <c r="F9" s="5"/>
      <c r="G9" s="5"/>
      <c r="H9" s="5"/>
      <c r="I9" s="5"/>
      <c r="J9" s="5"/>
      <c r="K9" s="5"/>
      <c r="L9" s="5"/>
      <c r="N9" s="6"/>
      <c r="O9" s="8" t="s">
        <v>2</v>
      </c>
      <c r="P9" s="6"/>
      <c r="Q9" s="6"/>
      <c r="R9" s="6"/>
      <c r="S9" s="6"/>
      <c r="T9" s="6"/>
      <c r="U9" s="6"/>
      <c r="V9" s="6"/>
      <c r="W9" s="6"/>
      <c r="X9" s="6"/>
    </row>
    <row r="10" spans="1:24" x14ac:dyDescent="0.25">
      <c r="B10" s="5"/>
      <c r="C10" s="5"/>
      <c r="D10" s="5"/>
      <c r="E10" s="5"/>
      <c r="F10" s="9" t="s">
        <v>3</v>
      </c>
      <c r="G10" s="10">
        <v>1</v>
      </c>
      <c r="H10" s="5"/>
      <c r="I10" s="5"/>
      <c r="J10" s="5"/>
      <c r="K10" s="5"/>
      <c r="L10" s="5"/>
      <c r="N10" s="6"/>
      <c r="O10" s="6"/>
      <c r="P10" s="6"/>
      <c r="Q10" s="9" t="s">
        <v>3</v>
      </c>
      <c r="R10" s="10">
        <v>1</v>
      </c>
      <c r="S10" s="6"/>
      <c r="T10" s="6"/>
      <c r="U10" s="6"/>
      <c r="V10" s="6"/>
      <c r="W10" s="6"/>
      <c r="X10" s="6"/>
    </row>
    <row r="11" spans="1:24" x14ac:dyDescent="0.25">
      <c r="B11" s="5"/>
      <c r="C11" s="5"/>
      <c r="D11" s="5"/>
      <c r="E11" s="5"/>
      <c r="F11" s="11" t="s">
        <v>4</v>
      </c>
      <c r="G11" s="12">
        <v>60</v>
      </c>
      <c r="H11" s="5"/>
      <c r="I11" s="5"/>
      <c r="J11" s="5"/>
      <c r="K11" s="5"/>
      <c r="L11" s="5"/>
      <c r="N11" s="6"/>
      <c r="O11" s="6"/>
      <c r="P11" s="6"/>
      <c r="Q11" s="11" t="s">
        <v>4</v>
      </c>
      <c r="R11" s="12">
        <f>G11</f>
        <v>60</v>
      </c>
      <c r="S11" s="13"/>
      <c r="T11" s="13"/>
      <c r="U11" s="13"/>
      <c r="V11" s="13"/>
      <c r="W11" s="13"/>
      <c r="X11" s="13"/>
    </row>
    <row r="12" spans="1:24" ht="150.75" customHeight="1" thickBot="1" x14ac:dyDescent="0.3">
      <c r="B12" s="5"/>
      <c r="C12" s="5"/>
      <c r="D12" s="5"/>
      <c r="E12" s="5"/>
      <c r="F12" s="14" t="s">
        <v>5</v>
      </c>
      <c r="G12" s="15" t="s">
        <v>6</v>
      </c>
      <c r="H12" s="5"/>
      <c r="I12" s="5"/>
      <c r="J12" s="5"/>
      <c r="K12" s="5"/>
      <c r="L12" s="5"/>
      <c r="N12" s="6"/>
      <c r="O12" s="6"/>
      <c r="P12" s="6"/>
      <c r="Q12" s="14" t="s">
        <v>5</v>
      </c>
      <c r="R12" s="16" t="s">
        <v>7</v>
      </c>
      <c r="S12" s="6"/>
      <c r="T12" s="6"/>
      <c r="U12" s="6"/>
      <c r="V12" s="6"/>
      <c r="W12" s="6"/>
      <c r="X12" s="6"/>
    </row>
    <row r="13" spans="1:24" ht="15.75" thickBot="1" x14ac:dyDescent="0.3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15.75" thickBot="1" x14ac:dyDescent="0.3">
      <c r="B14" s="5"/>
      <c r="C14" s="5"/>
      <c r="D14" s="17" t="s">
        <v>8</v>
      </c>
      <c r="E14" s="18" t="s">
        <v>9</v>
      </c>
      <c r="F14" s="5"/>
      <c r="G14" s="5"/>
      <c r="H14" s="5"/>
      <c r="I14" s="5"/>
      <c r="J14" s="5"/>
      <c r="K14" s="5"/>
      <c r="L14" s="5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15.75" thickBot="1" x14ac:dyDescent="0.3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x14ac:dyDescent="0.25">
      <c r="B16" s="5"/>
      <c r="C16" s="19"/>
      <c r="D16" s="20" t="s">
        <v>10</v>
      </c>
      <c r="E16" s="21" t="s">
        <v>11</v>
      </c>
      <c r="F16" s="22" t="s">
        <v>12</v>
      </c>
      <c r="G16" s="20" t="s">
        <v>13</v>
      </c>
      <c r="H16" s="21" t="s">
        <v>14</v>
      </c>
      <c r="I16" s="5"/>
      <c r="J16" s="23" t="s">
        <v>15</v>
      </c>
      <c r="K16" s="23" t="s">
        <v>16</v>
      </c>
      <c r="L16" s="24" t="s">
        <v>17</v>
      </c>
      <c r="N16" s="6"/>
      <c r="O16" s="25"/>
      <c r="P16" s="21" t="s">
        <v>11</v>
      </c>
      <c r="Q16" s="22" t="s">
        <v>12</v>
      </c>
      <c r="R16" s="21" t="s">
        <v>13</v>
      </c>
      <c r="S16" s="6"/>
      <c r="T16" s="6"/>
      <c r="U16" s="6"/>
      <c r="V16" s="26" t="s">
        <v>15</v>
      </c>
      <c r="W16" s="27" t="s">
        <v>16</v>
      </c>
      <c r="X16" s="26" t="s">
        <v>17</v>
      </c>
    </row>
    <row r="17" spans="2:24" x14ac:dyDescent="0.25">
      <c r="B17" s="5"/>
      <c r="C17" s="28" t="s">
        <v>18</v>
      </c>
      <c r="D17" s="29" t="s">
        <v>19</v>
      </c>
      <c r="E17" s="30">
        <v>94</v>
      </c>
      <c r="F17" s="31">
        <f>0.065/1000</f>
        <v>6.5000000000000008E-5</v>
      </c>
      <c r="G17" s="32">
        <f>E17*F17</f>
        <v>6.1100000000000008E-3</v>
      </c>
      <c r="H17" s="33">
        <f>AVERAGE(G17:G19)</f>
        <v>9.9233333333333344E-3</v>
      </c>
      <c r="I17" s="5"/>
      <c r="J17" s="34">
        <v>0.3</v>
      </c>
      <c r="K17" s="34">
        <v>0.1</v>
      </c>
      <c r="L17" s="35">
        <f>SQRT(J17^2+K17^2)</f>
        <v>0.31622776601683794</v>
      </c>
      <c r="N17" s="6"/>
      <c r="O17" s="11" t="s">
        <v>18</v>
      </c>
      <c r="P17" s="36">
        <v>347</v>
      </c>
      <c r="Q17" s="37">
        <f>0.065/1000</f>
        <v>6.5000000000000008E-5</v>
      </c>
      <c r="R17" s="38">
        <f>P17*Q17</f>
        <v>2.2555000000000002E-2</v>
      </c>
      <c r="S17" s="6"/>
      <c r="T17" s="6"/>
      <c r="U17" s="6"/>
      <c r="V17" s="39">
        <v>0.3</v>
      </c>
      <c r="W17" s="39">
        <v>0.1</v>
      </c>
      <c r="X17" s="40">
        <f>SQRT(V17^2+W17^2)</f>
        <v>0.31622776601683794</v>
      </c>
    </row>
    <row r="18" spans="2:24" x14ac:dyDescent="0.25">
      <c r="B18" s="5"/>
      <c r="C18" s="28"/>
      <c r="D18" s="29" t="s">
        <v>20</v>
      </c>
      <c r="E18" s="41">
        <v>116</v>
      </c>
      <c r="F18" s="42"/>
      <c r="G18" s="32">
        <f>E18*F17</f>
        <v>7.5400000000000007E-3</v>
      </c>
      <c r="H18" s="43"/>
      <c r="I18" s="5"/>
      <c r="J18" s="34"/>
      <c r="K18" s="34"/>
      <c r="L18" s="35"/>
      <c r="N18" s="6"/>
      <c r="O18" s="11" t="s">
        <v>21</v>
      </c>
      <c r="P18" s="44">
        <v>0</v>
      </c>
      <c r="Q18" s="45" t="s">
        <v>22</v>
      </c>
      <c r="R18" s="46">
        <v>0</v>
      </c>
      <c r="S18" s="6"/>
      <c r="T18" s="6"/>
      <c r="U18" s="6"/>
      <c r="V18" s="39"/>
      <c r="W18" s="39"/>
      <c r="X18" s="40"/>
    </row>
    <row r="19" spans="2:24" ht="15.75" thickBot="1" x14ac:dyDescent="0.3">
      <c r="B19" s="5"/>
      <c r="C19" s="28"/>
      <c r="D19" s="29" t="s">
        <v>23</v>
      </c>
      <c r="E19" s="41">
        <v>248</v>
      </c>
      <c r="F19" s="47"/>
      <c r="G19" s="32">
        <f>E19*F17</f>
        <v>1.6120000000000002E-2</v>
      </c>
      <c r="H19" s="48"/>
      <c r="I19" s="5"/>
      <c r="J19" s="34"/>
      <c r="K19" s="34"/>
      <c r="L19" s="35"/>
      <c r="N19" s="6"/>
      <c r="O19" s="49" t="s">
        <v>24</v>
      </c>
      <c r="P19" s="50">
        <v>0</v>
      </c>
      <c r="Q19" s="51">
        <v>6.0999999999999999E-2</v>
      </c>
      <c r="R19" s="52">
        <f>P19*Q19</f>
        <v>0</v>
      </c>
      <c r="S19" s="6"/>
      <c r="T19" s="6"/>
      <c r="U19" s="6"/>
      <c r="V19" s="39"/>
      <c r="W19" s="39"/>
      <c r="X19" s="40"/>
    </row>
    <row r="20" spans="2:24" ht="30.75" customHeight="1" thickBot="1" x14ac:dyDescent="0.3">
      <c r="B20" s="5"/>
      <c r="C20" s="53" t="s">
        <v>25</v>
      </c>
      <c r="D20" s="54"/>
      <c r="E20" s="55" t="s">
        <v>26</v>
      </c>
      <c r="F20" s="45" t="s">
        <v>22</v>
      </c>
      <c r="G20" s="32">
        <f>0.1413*0.5*0.051</f>
        <v>3.6031499999999998E-3</v>
      </c>
      <c r="H20" s="56">
        <f>G20</f>
        <v>3.6031499999999998E-3</v>
      </c>
      <c r="I20" s="5"/>
      <c r="J20" s="57">
        <v>0.3</v>
      </c>
      <c r="K20" s="57">
        <v>0.1</v>
      </c>
      <c r="L20" s="58">
        <f>SQRT(J20^2+K20^2)</f>
        <v>0.31622776601683794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2:24" ht="21" customHeight="1" x14ac:dyDescent="0.25">
      <c r="B21" s="5"/>
      <c r="C21" s="28" t="s">
        <v>24</v>
      </c>
      <c r="D21" s="29" t="s">
        <v>27</v>
      </c>
      <c r="E21" s="59">
        <v>4.8000000000000001E-2</v>
      </c>
      <c r="F21" s="60">
        <f>VLOOKUP(E14,'[1]FE Electricité'!A:C,2,FALSE)</f>
        <v>6.1100000000000002E-2</v>
      </c>
      <c r="G21" s="32">
        <f>E21*F21</f>
        <v>2.9328000000000002E-3</v>
      </c>
      <c r="H21" s="33">
        <f>AVERAGE(G21:G23)</f>
        <v>3.6660000000000004E-3</v>
      </c>
      <c r="I21" s="5"/>
      <c r="J21" s="34">
        <v>0.1</v>
      </c>
      <c r="K21" s="34">
        <v>0.1</v>
      </c>
      <c r="L21" s="35">
        <f>SQRT(J21^2+K21^2)</f>
        <v>0.14142135623730953</v>
      </c>
      <c r="N21" s="6"/>
      <c r="O21" s="61" t="s">
        <v>28</v>
      </c>
      <c r="P21" s="62" t="s">
        <v>29</v>
      </c>
      <c r="Q21" s="20" t="s">
        <v>30</v>
      </c>
      <c r="R21" s="20" t="s">
        <v>31</v>
      </c>
      <c r="S21" s="20" t="s">
        <v>32</v>
      </c>
      <c r="T21" s="21" t="s">
        <v>33</v>
      </c>
      <c r="U21" s="6"/>
      <c r="V21" s="6"/>
      <c r="W21" s="6"/>
      <c r="X21" s="26" t="s">
        <v>17</v>
      </c>
    </row>
    <row r="22" spans="2:24" ht="19.5" customHeight="1" x14ac:dyDescent="0.25">
      <c r="B22" s="5"/>
      <c r="C22" s="28"/>
      <c r="D22" s="29" t="s">
        <v>34</v>
      </c>
      <c r="E22" s="63">
        <v>7.1999999999999995E-2</v>
      </c>
      <c r="F22" s="60"/>
      <c r="G22" s="32">
        <f>E22*F21</f>
        <v>4.3991999999999998E-3</v>
      </c>
      <c r="H22" s="43"/>
      <c r="I22" s="5"/>
      <c r="J22" s="34"/>
      <c r="K22" s="34"/>
      <c r="L22" s="35"/>
      <c r="N22" s="6"/>
      <c r="O22" s="64" t="s">
        <v>35</v>
      </c>
      <c r="P22" s="65">
        <v>1</v>
      </c>
      <c r="Q22" s="66">
        <f>VLOOKUP(O22, '[1]TTUBE - Tubulure'!B311:C311, 2, FALSE)</f>
        <v>0.10827818218132891</v>
      </c>
      <c r="R22" s="66">
        <f>Q22*P22</f>
        <v>0.10827818218132891</v>
      </c>
      <c r="S22" s="67">
        <f>(R22/(SUM($R$22:$R$27,$R$29:$R$31)))</f>
        <v>0.12395393861891507</v>
      </c>
      <c r="T22" s="68">
        <f>R22/(SUM($R$22:$R$26,$R$28:$R$31))</f>
        <v>0.11945982401283758</v>
      </c>
      <c r="U22" s="6"/>
      <c r="V22" s="6"/>
      <c r="W22" s="6"/>
      <c r="X22" s="39">
        <f>'[1]TTUBE - Tubulure'!C302</f>
        <v>0.5429299904228736</v>
      </c>
    </row>
    <row r="23" spans="2:24" ht="48" customHeight="1" thickBot="1" x14ac:dyDescent="0.3">
      <c r="B23" s="5"/>
      <c r="C23" s="69"/>
      <c r="D23" s="70" t="s">
        <v>36</v>
      </c>
      <c r="E23" s="71">
        <v>0.06</v>
      </c>
      <c r="F23" s="72"/>
      <c r="G23" s="73">
        <f>E23*F21</f>
        <v>3.666E-3</v>
      </c>
      <c r="H23" s="74"/>
      <c r="I23" s="5"/>
      <c r="J23" s="34"/>
      <c r="K23" s="34"/>
      <c r="L23" s="35"/>
      <c r="N23" s="6"/>
      <c r="O23" s="75" t="s">
        <v>37</v>
      </c>
      <c r="P23" s="65">
        <v>1</v>
      </c>
      <c r="Q23" s="66">
        <f>VLOOKUP(O23, '[1]FE DM'!C:D, 2, FALSE)</f>
        <v>9.4728662556754425E-2</v>
      </c>
      <c r="R23" s="66">
        <f t="shared" ref="R23:R31" si="0">Q23*P23</f>
        <v>9.4728662556754425E-2</v>
      </c>
      <c r="S23" s="67">
        <f t="shared" ref="S23:S31" si="1">(R23/(SUM($R$22:$R$27,$R$29:$R$31)))</f>
        <v>0.10844281449376422</v>
      </c>
      <c r="T23" s="68">
        <f t="shared" ref="T23:T26" si="2">R23/(SUM($R$22:$R$26,$R$28:$R$31))</f>
        <v>0.10451107628543746</v>
      </c>
      <c r="U23" s="6"/>
      <c r="V23" s="6"/>
      <c r="W23" s="6"/>
      <c r="X23" s="39">
        <f>'[1]TTUBE - Sonde Aspi CH14'!C302</f>
        <v>0.35117092767749891</v>
      </c>
    </row>
    <row r="24" spans="2:24" x14ac:dyDescent="0.25">
      <c r="B24" s="5"/>
      <c r="C24" s="5"/>
      <c r="D24" s="5"/>
      <c r="E24" s="5"/>
      <c r="F24" s="76" t="s">
        <v>38</v>
      </c>
      <c r="G24" s="76"/>
      <c r="H24" s="5"/>
      <c r="I24" s="5"/>
      <c r="J24" s="5"/>
      <c r="K24" s="5"/>
      <c r="L24" s="5"/>
      <c r="N24" s="6"/>
      <c r="O24" s="75" t="s">
        <v>39</v>
      </c>
      <c r="P24" s="65">
        <v>2</v>
      </c>
      <c r="Q24" s="66">
        <f>VLOOKUP(O24, '[1]FE DM'!C:D, 2, FALSE)</f>
        <v>0.12909360680226223</v>
      </c>
      <c r="R24" s="66">
        <f t="shared" si="0"/>
        <v>0.25818721360452446</v>
      </c>
      <c r="S24" s="67">
        <f t="shared" si="1"/>
        <v>0.29556574909735117</v>
      </c>
      <c r="T24" s="68">
        <f t="shared" si="2"/>
        <v>0.28484962047026174</v>
      </c>
      <c r="U24" s="6"/>
      <c r="V24" s="6"/>
      <c r="W24" s="6"/>
      <c r="X24" s="77">
        <f>VLOOKUP(O24, '[1]FE DM'!C:F,4, FALSE)</f>
        <v>0.47127577141547727</v>
      </c>
    </row>
    <row r="25" spans="2:24" x14ac:dyDescent="0.25">
      <c r="B25" s="5"/>
      <c r="C25" s="5"/>
      <c r="D25" s="5"/>
      <c r="E25" s="5"/>
      <c r="F25" s="76" t="s">
        <v>40</v>
      </c>
      <c r="G25" s="76"/>
      <c r="H25" s="5"/>
      <c r="I25" s="5"/>
      <c r="J25" s="5"/>
      <c r="K25" s="5"/>
      <c r="L25" s="5"/>
      <c r="N25" s="6"/>
      <c r="O25" s="64" t="s">
        <v>41</v>
      </c>
      <c r="P25" s="65">
        <v>2</v>
      </c>
      <c r="Q25" s="66">
        <f>VLOOKUP(O25, '[1]FE Hygiène Nettoyage'!A:B, 2, FALSE)</f>
        <v>4.9877999999999997E-3</v>
      </c>
      <c r="R25" s="66">
        <f t="shared" si="0"/>
        <v>9.9755999999999994E-3</v>
      </c>
      <c r="S25" s="67">
        <f t="shared" si="1"/>
        <v>1.1419797462208127E-2</v>
      </c>
      <c r="T25" s="68">
        <f t="shared" si="2"/>
        <v>1.1005757544274252E-2</v>
      </c>
      <c r="U25" s="6"/>
      <c r="V25" s="6"/>
      <c r="W25" s="6"/>
      <c r="X25" s="77">
        <f>VLOOKUP(O25, '[1]FE Hygiène Nettoyage'!A:F, 4, FALSE)</f>
        <v>0.5</v>
      </c>
    </row>
    <row r="26" spans="2:24" ht="30" x14ac:dyDescent="0.25">
      <c r="B26" s="5"/>
      <c r="C26" s="5"/>
      <c r="D26" s="5"/>
      <c r="E26" s="5"/>
      <c r="F26" s="78" t="s">
        <v>42</v>
      </c>
      <c r="G26" s="79">
        <f>0.78*0.51+0.22*0.466</f>
        <v>0.5003200000000001</v>
      </c>
      <c r="H26" s="5"/>
      <c r="I26" s="5"/>
      <c r="J26" s="5"/>
      <c r="K26" s="5"/>
      <c r="L26" s="5"/>
      <c r="N26" s="6"/>
      <c r="O26" s="75" t="s">
        <v>43</v>
      </c>
      <c r="P26" s="65">
        <v>2</v>
      </c>
      <c r="Q26" s="66">
        <f>VLOOKUP(O26, '[1]FE DM'!C:D, 2, FALSE)</f>
        <v>8.5671268402262232E-2</v>
      </c>
      <c r="R26" s="66">
        <f t="shared" si="0"/>
        <v>0.17134253680452446</v>
      </c>
      <c r="S26" s="67">
        <f t="shared" si="1"/>
        <v>0.19614830856977136</v>
      </c>
      <c r="T26" s="68">
        <f t="shared" si="2"/>
        <v>0.18903669123576367</v>
      </c>
      <c r="U26" s="6"/>
      <c r="V26" s="6"/>
      <c r="W26" s="6"/>
      <c r="X26" s="77">
        <f>VLOOKUP(O26, '[1]FE DM'!C:F,4, FALSE)</f>
        <v>0.42791128745287793</v>
      </c>
    </row>
    <row r="27" spans="2:24" ht="45.6" customHeight="1" thickBot="1" x14ac:dyDescent="0.3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N27" s="6"/>
      <c r="O27" s="75" t="s">
        <v>44</v>
      </c>
      <c r="P27" s="65">
        <v>1</v>
      </c>
      <c r="Q27" s="66">
        <f>(VLOOKUP(O27,'[1]TTUBE - Manomètre'!B311:C311, 2, FALSE)/1000)</f>
        <v>1.5475679948623688E-3</v>
      </c>
      <c r="R27" s="66">
        <f t="shared" si="0"/>
        <v>1.5475679948623688E-3</v>
      </c>
      <c r="S27" s="67">
        <f t="shared" si="1"/>
        <v>1.7716140443004731E-3</v>
      </c>
      <c r="T27" s="80"/>
      <c r="U27" s="6"/>
      <c r="V27" s="6"/>
      <c r="W27" s="6"/>
      <c r="X27" s="39">
        <f>'[1]TTUBE - Manomètre'!C302</f>
        <v>0.31838481066785806</v>
      </c>
    </row>
    <row r="28" spans="2:24" ht="27" customHeight="1" x14ac:dyDescent="0.25">
      <c r="B28" s="5"/>
      <c r="C28" s="81" t="s">
        <v>45</v>
      </c>
      <c r="D28" s="82"/>
      <c r="E28" s="20" t="s">
        <v>46</v>
      </c>
      <c r="F28" s="21" t="s">
        <v>13</v>
      </c>
      <c r="G28" s="5"/>
      <c r="H28" s="5"/>
      <c r="I28" s="5"/>
      <c r="J28" s="24" t="s">
        <v>15</v>
      </c>
      <c r="K28" s="23" t="s">
        <v>16</v>
      </c>
      <c r="L28" s="24" t="s">
        <v>17</v>
      </c>
      <c r="N28" s="6"/>
      <c r="O28" s="83" t="s">
        <v>47</v>
      </c>
      <c r="P28" s="65">
        <v>1</v>
      </c>
      <c r="Q28" s="66">
        <f>VLOOKUP(O28, '[1]FE DM'!C:D, 2, FALSE)</f>
        <v>3.4410241933268755E-2</v>
      </c>
      <c r="R28" s="66">
        <f t="shared" si="0"/>
        <v>3.4410241933268755E-2</v>
      </c>
      <c r="S28" s="84"/>
      <c r="T28" s="68">
        <f t="shared" ref="T28:T31" si="3">R28/(SUM($R$22:$R$26,$R$28:$R$31))</f>
        <v>3.7963709426738726E-2</v>
      </c>
      <c r="U28" s="6"/>
      <c r="V28" s="6"/>
      <c r="W28" s="6"/>
      <c r="X28" s="77">
        <f>VLOOKUP(O28, '[1]FE DM'!C:F,4, FALSE)</f>
        <v>0.37450591268625272</v>
      </c>
    </row>
    <row r="29" spans="2:24" x14ac:dyDescent="0.25">
      <c r="B29" s="5"/>
      <c r="C29" s="85" t="s">
        <v>48</v>
      </c>
      <c r="D29" s="86"/>
      <c r="E29" s="87">
        <f>IFERROR(IF(ISBLANK(D36),"",E36*VLOOKUP(F36,'[1]FE Déplacement'!$A$13:$E$100,2,FALSE)/(G36*60)+2.77*H36/(G36*60)),"")</f>
        <v>1.7909523809523809E-2</v>
      </c>
      <c r="F29" s="38">
        <f>IF(ISERROR(E29*D36),"",E29*D36)</f>
        <v>1.7909523809523809E-2</v>
      </c>
      <c r="G29" s="5"/>
      <c r="H29" s="88"/>
      <c r="I29" s="5"/>
      <c r="J29" s="89">
        <v>0.63</v>
      </c>
      <c r="K29" s="89">
        <v>0.5</v>
      </c>
      <c r="L29" s="90">
        <f>SQRT(J29^2+K29^2)</f>
        <v>0.80430093870391572</v>
      </c>
      <c r="N29" s="6"/>
      <c r="O29" s="64" t="s">
        <v>49</v>
      </c>
      <c r="P29" s="65">
        <v>1</v>
      </c>
      <c r="Q29" s="66">
        <f>VLOOKUP(O29, '[1]TTUBE - Sonde Aspi CH14'!B311:C311, 2, FALSE)</f>
        <v>7.6240698268415896E-2</v>
      </c>
      <c r="R29" s="66">
        <f t="shared" si="0"/>
        <v>7.6240698268415896E-2</v>
      </c>
      <c r="S29" s="67">
        <f t="shared" si="1"/>
        <v>8.7278292293459195E-2</v>
      </c>
      <c r="T29" s="68">
        <f t="shared" si="3"/>
        <v>8.4113901935558288E-2</v>
      </c>
      <c r="U29" s="6"/>
      <c r="V29" s="6"/>
      <c r="W29" s="6"/>
      <c r="X29" s="77">
        <f>VLOOKUP(O29, '[1]FE DM'!C:F,4, FALSE)</f>
        <v>0.35117092767749891</v>
      </c>
    </row>
    <row r="30" spans="2:24" ht="30" x14ac:dyDescent="0.25">
      <c r="B30" s="5"/>
      <c r="C30" s="85" t="s">
        <v>50</v>
      </c>
      <c r="D30" s="86"/>
      <c r="E30" s="91">
        <v>4.9877999999999997E-3</v>
      </c>
      <c r="F30" s="92">
        <f>2*E30</f>
        <v>9.9755999999999994E-3</v>
      </c>
      <c r="G30" s="5"/>
      <c r="H30" s="88"/>
      <c r="I30" s="5"/>
      <c r="J30" s="89">
        <v>0.5</v>
      </c>
      <c r="K30" s="89">
        <v>0.5</v>
      </c>
      <c r="L30" s="90">
        <f>SQRT(J30^2+K30^2)</f>
        <v>0.70710678118654757</v>
      </c>
      <c r="N30" s="6"/>
      <c r="O30" s="75" t="s">
        <v>51</v>
      </c>
      <c r="P30" s="65">
        <v>1</v>
      </c>
      <c r="Q30" s="66">
        <f>VLOOKUP(O30, '[1]FE DM'!C:D, 2, FALSE)</f>
        <v>0.12634930856415852</v>
      </c>
      <c r="R30" s="66">
        <f t="shared" si="0"/>
        <v>0.12634930856415852</v>
      </c>
      <c r="S30" s="67">
        <f t="shared" si="1"/>
        <v>0.1446412760428174</v>
      </c>
      <c r="T30" s="68">
        <f t="shared" si="3"/>
        <v>0.13939711455389381</v>
      </c>
      <c r="U30" s="6"/>
      <c r="V30" s="6"/>
      <c r="W30" s="6"/>
      <c r="X30" s="77">
        <f>VLOOKUP(O30, '[1]FE DM'!C:F,4, FALSE)</f>
        <v>0.34946493772687476</v>
      </c>
    </row>
    <row r="31" spans="2:24" ht="30.75" thickBot="1" x14ac:dyDescent="0.3">
      <c r="B31" s="5"/>
      <c r="C31" s="85" t="s">
        <v>52</v>
      </c>
      <c r="D31" s="86"/>
      <c r="E31" s="93"/>
      <c r="F31" s="38">
        <f>SUM(H17:H23)</f>
        <v>1.7192483333333335E-2</v>
      </c>
      <c r="G31" s="5"/>
      <c r="H31" s="5"/>
      <c r="I31" s="5"/>
      <c r="J31" s="5"/>
      <c r="K31" s="5"/>
      <c r="L31" s="5"/>
      <c r="N31" s="6"/>
      <c r="O31" s="94" t="s">
        <v>53</v>
      </c>
      <c r="P31" s="95">
        <v>1</v>
      </c>
      <c r="Q31" s="96">
        <f>(VLOOKUP(O31, '[1]FE Médicaments'!D:E, 2, FALSE))</f>
        <v>2.6885862597947868E-2</v>
      </c>
      <c r="R31" s="96">
        <f t="shared" si="0"/>
        <v>2.6885862597947868E-2</v>
      </c>
      <c r="S31" s="97">
        <f t="shared" si="1"/>
        <v>3.0778209377413036E-2</v>
      </c>
      <c r="T31" s="98">
        <f t="shared" si="3"/>
        <v>2.9662304535234545E-2</v>
      </c>
      <c r="U31" s="6"/>
      <c r="V31" s="6"/>
      <c r="W31" s="6"/>
      <c r="X31" s="77">
        <f>(VLOOKUP(O31, '[1]FE Médicaments'!D:G, 4, FALSE))</f>
        <v>0.4315361269324765</v>
      </c>
    </row>
    <row r="32" spans="2:24" ht="15.75" thickBot="1" x14ac:dyDescent="0.3">
      <c r="B32" s="5"/>
      <c r="C32" s="99" t="s">
        <v>54</v>
      </c>
      <c r="D32" s="100"/>
      <c r="E32" s="101"/>
      <c r="F32" s="102">
        <f>SUM(F29:F31)</f>
        <v>4.5077607142857141E-2</v>
      </c>
      <c r="G32" s="103">
        <f>SQRT(SUMSQ(H17*L17,H20*L20,H21*L21,F29*L29,F30*L30))/F32</f>
        <v>0.36361706527321308</v>
      </c>
      <c r="H32" s="5"/>
      <c r="I32" s="5"/>
      <c r="J32" s="5"/>
      <c r="K32" s="5"/>
      <c r="L32" s="5"/>
      <c r="N32" s="6"/>
      <c r="O32" s="104"/>
      <c r="P32" s="6"/>
      <c r="Q32" s="105"/>
      <c r="R32" s="105"/>
      <c r="S32" s="106"/>
      <c r="T32" s="106"/>
      <c r="U32" s="106"/>
      <c r="V32" s="106"/>
      <c r="W32" s="106"/>
      <c r="X32" s="6"/>
    </row>
    <row r="33" spans="2:24" ht="15.75" thickBot="1" x14ac:dyDescent="0.3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N33" s="6"/>
      <c r="O33" s="107" t="s">
        <v>55</v>
      </c>
      <c r="P33" s="6"/>
      <c r="Q33" s="6"/>
      <c r="R33" s="6"/>
      <c r="S33" s="6"/>
      <c r="T33" s="6"/>
      <c r="U33" s="106"/>
      <c r="V33" s="6"/>
      <c r="W33" s="6"/>
      <c r="X33" s="6"/>
    </row>
    <row r="34" spans="2:24" ht="26.25" thickBot="1" x14ac:dyDescent="0.3">
      <c r="B34" s="5"/>
      <c r="C34" s="108" t="s">
        <v>55</v>
      </c>
      <c r="D34" s="5"/>
      <c r="E34" s="5"/>
      <c r="F34" s="5"/>
      <c r="G34" s="5"/>
      <c r="H34" s="5"/>
      <c r="I34" s="5"/>
      <c r="J34" s="5"/>
      <c r="K34" s="5"/>
      <c r="L34" s="5"/>
      <c r="N34" s="6"/>
      <c r="O34" s="109" t="s">
        <v>56</v>
      </c>
      <c r="P34" s="110" t="s">
        <v>57</v>
      </c>
      <c r="Q34" s="111" t="s">
        <v>58</v>
      </c>
      <c r="R34" s="111" t="s">
        <v>59</v>
      </c>
      <c r="S34" s="111" t="s">
        <v>60</v>
      </c>
      <c r="T34" s="112" t="s">
        <v>61</v>
      </c>
      <c r="U34" s="106"/>
      <c r="V34" s="106"/>
      <c r="W34" s="106"/>
      <c r="X34" s="6"/>
    </row>
    <row r="35" spans="2:24" ht="26.25" thickBot="1" x14ac:dyDescent="0.3">
      <c r="B35" s="5"/>
      <c r="C35" s="109" t="s">
        <v>56</v>
      </c>
      <c r="D35" s="110" t="s">
        <v>57</v>
      </c>
      <c r="E35" s="111" t="s">
        <v>58</v>
      </c>
      <c r="F35" s="111" t="s">
        <v>59</v>
      </c>
      <c r="G35" s="111" t="s">
        <v>60</v>
      </c>
      <c r="H35" s="112" t="s">
        <v>61</v>
      </c>
      <c r="I35" s="5"/>
      <c r="J35" s="5"/>
      <c r="K35" s="5"/>
      <c r="L35" s="5"/>
      <c r="N35" s="6"/>
      <c r="O35" s="113" t="s">
        <v>62</v>
      </c>
      <c r="P35" s="114">
        <v>7</v>
      </c>
      <c r="Q35" s="115">
        <v>22</v>
      </c>
      <c r="R35" s="116" t="s">
        <v>63</v>
      </c>
      <c r="S35" s="117">
        <v>7</v>
      </c>
      <c r="T35" s="118">
        <f>IF(ISBLANK(O35),"",1)</f>
        <v>1</v>
      </c>
      <c r="U35" s="106"/>
      <c r="V35" s="6"/>
      <c r="W35" s="6"/>
      <c r="X35" s="6"/>
    </row>
    <row r="36" spans="2:24" ht="26.25" thickBot="1" x14ac:dyDescent="0.3">
      <c r="B36" s="5"/>
      <c r="C36" s="113" t="s">
        <v>62</v>
      </c>
      <c r="D36" s="114">
        <v>1</v>
      </c>
      <c r="E36" s="115">
        <v>22</v>
      </c>
      <c r="F36" s="116" t="s">
        <v>63</v>
      </c>
      <c r="G36" s="117">
        <v>7</v>
      </c>
      <c r="H36" s="118">
        <f t="shared" ref="H36" si="4">IF(ISBLANK(C36),"",1)</f>
        <v>1</v>
      </c>
      <c r="I36" s="5"/>
      <c r="J36" s="5"/>
      <c r="K36" s="5"/>
      <c r="L36" s="5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2:24" ht="30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N37" s="6"/>
      <c r="O37" s="6"/>
      <c r="P37" s="6"/>
      <c r="Q37" s="6"/>
      <c r="R37" s="119" t="s">
        <v>64</v>
      </c>
      <c r="S37" s="120">
        <f>IFERROR(IF(ISBLANK(P35),"",Q35*VLOOKUP(R35,'[1]FE Déplacement'!$A$13:$E$100,2,FALSE)/(S35*60)+2.77*T35/(S35*60)),"")</f>
        <v>1.7909523809523809E-2</v>
      </c>
      <c r="T37" s="6"/>
      <c r="U37" s="6"/>
      <c r="V37" s="26" t="s">
        <v>15</v>
      </c>
      <c r="W37" s="27" t="s">
        <v>16</v>
      </c>
      <c r="X37" s="26" t="s">
        <v>17</v>
      </c>
    </row>
    <row r="38" spans="2:24" ht="15.75" thickBot="1" x14ac:dyDescent="0.3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N38" s="6"/>
      <c r="O38" s="6"/>
      <c r="P38" s="6"/>
      <c r="Q38" s="6"/>
      <c r="R38" s="14" t="s">
        <v>65</v>
      </c>
      <c r="S38" s="121">
        <f>IF(ISERROR(S37*P35),"",S37*P35)</f>
        <v>0.12536666666666665</v>
      </c>
      <c r="T38" s="6"/>
      <c r="U38" s="6"/>
      <c r="V38" s="39">
        <v>0.63</v>
      </c>
      <c r="W38" s="39">
        <v>0.5</v>
      </c>
      <c r="X38" s="40">
        <f>SQRT(V38^2+W38^2)</f>
        <v>0.80430093870391572</v>
      </c>
    </row>
    <row r="39" spans="2:24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1" spans="2:24" x14ac:dyDescent="0.25">
      <c r="B41" s="122"/>
      <c r="C41" s="122"/>
      <c r="D41" s="122"/>
      <c r="E41" s="122"/>
      <c r="F41" s="122"/>
      <c r="G41" s="122"/>
      <c r="H41" s="122"/>
      <c r="I41" s="123"/>
      <c r="J41" s="123"/>
      <c r="K41" s="123"/>
      <c r="L41" s="123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</row>
    <row r="42" spans="2:24" ht="15.75" thickBot="1" x14ac:dyDescent="0.3">
      <c r="B42" s="122"/>
      <c r="C42" s="122"/>
      <c r="D42" s="124" t="s">
        <v>66</v>
      </c>
      <c r="E42" s="122"/>
      <c r="F42" s="122"/>
      <c r="G42" s="122"/>
      <c r="H42" s="122"/>
      <c r="I42" s="125"/>
      <c r="J42" s="125"/>
      <c r="K42" s="125"/>
      <c r="L42" s="125"/>
      <c r="M42" s="122"/>
      <c r="N42" s="122"/>
      <c r="O42" s="126" t="s">
        <v>67</v>
      </c>
      <c r="P42" s="122"/>
      <c r="Q42" s="122"/>
      <c r="R42" s="122"/>
      <c r="S42" s="122"/>
      <c r="T42" s="122"/>
      <c r="U42" s="122"/>
      <c r="V42" s="122"/>
      <c r="W42" s="122"/>
      <c r="X42" s="122"/>
    </row>
    <row r="43" spans="2:24" ht="15.75" thickBot="1" x14ac:dyDescent="0.3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7" t="s">
        <v>68</v>
      </c>
      <c r="R43" s="128">
        <v>2</v>
      </c>
      <c r="S43" s="129" t="s">
        <v>69</v>
      </c>
      <c r="T43" s="122"/>
      <c r="U43" s="122"/>
      <c r="V43" s="122"/>
      <c r="W43" s="122"/>
      <c r="X43" s="122"/>
    </row>
    <row r="44" spans="2:24" ht="15.75" thickBot="1" x14ac:dyDescent="0.3">
      <c r="B44" s="122"/>
      <c r="C44" s="122"/>
      <c r="D44" s="130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</row>
    <row r="45" spans="2:24" x14ac:dyDescent="0.25">
      <c r="B45" s="122"/>
      <c r="C45" s="122"/>
      <c r="D45" s="62"/>
      <c r="E45" s="20" t="s">
        <v>70</v>
      </c>
      <c r="F45" s="20" t="s">
        <v>71</v>
      </c>
      <c r="G45" s="21" t="s">
        <v>72</v>
      </c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62" t="s">
        <v>73</v>
      </c>
      <c r="S45" s="131" t="s">
        <v>74</v>
      </c>
      <c r="T45" s="122"/>
      <c r="U45" s="122"/>
      <c r="V45" s="122"/>
      <c r="W45" s="122"/>
      <c r="X45" s="122"/>
    </row>
    <row r="46" spans="2:24" x14ac:dyDescent="0.25">
      <c r="B46" s="122"/>
      <c r="C46" s="122"/>
      <c r="D46" s="11" t="s">
        <v>75</v>
      </c>
      <c r="E46" s="66">
        <f>SUM(R22:R27,R29:R31)</f>
        <v>0.87353563257251687</v>
      </c>
      <c r="F46" s="66">
        <f>SUM(R22:R26,R28:R31)</f>
        <v>0.90639830651092324</v>
      </c>
      <c r="G46" s="132">
        <f>F30</f>
        <v>9.9755999999999994E-3</v>
      </c>
      <c r="H46" s="122"/>
      <c r="I46" s="125"/>
      <c r="J46" s="125"/>
      <c r="K46" s="125"/>
      <c r="L46" s="125"/>
      <c r="M46" s="122"/>
      <c r="N46" s="122"/>
      <c r="O46" s="122"/>
      <c r="P46" s="122"/>
      <c r="Q46" s="122"/>
      <c r="R46" s="133">
        <f>R43*G49</f>
        <v>9.0155214285714283E-2</v>
      </c>
      <c r="S46" s="134" t="s">
        <v>72</v>
      </c>
      <c r="T46" s="122"/>
      <c r="U46" s="122"/>
      <c r="V46" s="122"/>
      <c r="W46" s="122"/>
      <c r="X46" s="122"/>
    </row>
    <row r="47" spans="2:24" x14ac:dyDescent="0.25">
      <c r="B47" s="122"/>
      <c r="C47" s="122"/>
      <c r="D47" s="11" t="s">
        <v>3</v>
      </c>
      <c r="E47" s="66">
        <f>S38</f>
        <v>0.12536666666666665</v>
      </c>
      <c r="F47" s="66">
        <f>S38</f>
        <v>0.12536666666666665</v>
      </c>
      <c r="G47" s="132">
        <f>F29</f>
        <v>1.7909523809523809E-2</v>
      </c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35">
        <f>E49+((R43-1)*(R17+R24+R25+R26+R31))</f>
        <v>1.5104035122461803</v>
      </c>
      <c r="S47" s="134" t="s">
        <v>70</v>
      </c>
      <c r="T47" s="122"/>
      <c r="U47" s="122"/>
      <c r="V47" s="122"/>
      <c r="W47" s="122"/>
      <c r="X47" s="122"/>
    </row>
    <row r="48" spans="2:24" ht="15.75" thickBot="1" x14ac:dyDescent="0.3">
      <c r="B48" s="122"/>
      <c r="C48" s="122"/>
      <c r="D48" s="11" t="s">
        <v>76</v>
      </c>
      <c r="E48" s="66">
        <f>SUM(R17:R19)</f>
        <v>2.2555000000000002E-2</v>
      </c>
      <c r="F48" s="66">
        <f>SUM(R17:R19)</f>
        <v>2.2555000000000002E-2</v>
      </c>
      <c r="G48" s="132">
        <f>F31</f>
        <v>1.7192483333333335E-2</v>
      </c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36">
        <f>F49+((R43-1)*(R17+R24+R25+R26+R31))</f>
        <v>1.5432661861845869</v>
      </c>
      <c r="S48" s="137" t="s">
        <v>71</v>
      </c>
      <c r="T48" s="122"/>
      <c r="U48" s="122"/>
      <c r="V48" s="122"/>
      <c r="W48" s="122"/>
      <c r="X48" s="122"/>
    </row>
    <row r="49" spans="2:24" ht="15.75" thickBot="1" x14ac:dyDescent="0.3">
      <c r="B49" s="130"/>
      <c r="C49" s="130"/>
      <c r="D49" s="49" t="s">
        <v>77</v>
      </c>
      <c r="E49" s="138">
        <f>SUM(E46:E48)</f>
        <v>1.0214572992391835</v>
      </c>
      <c r="F49" s="138">
        <f t="shared" ref="F49" si="5">SUM(F46:F48)</f>
        <v>1.0543199731775901</v>
      </c>
      <c r="G49" s="139">
        <f>F32</f>
        <v>4.5077607142857141E-2</v>
      </c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</row>
    <row r="50" spans="2:24" ht="15.75" thickBot="1" x14ac:dyDescent="0.3">
      <c r="B50" s="122"/>
      <c r="C50" s="122"/>
      <c r="D50" s="49" t="s">
        <v>78</v>
      </c>
      <c r="E50" s="138">
        <f>E49</f>
        <v>1.0214572992391835</v>
      </c>
      <c r="F50" s="138">
        <f>F49</f>
        <v>1.0543199731775901</v>
      </c>
      <c r="G50" s="139">
        <f>M67</f>
        <v>5.2007473809523808E-2</v>
      </c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</row>
    <row r="51" spans="2:24" ht="30.75" thickBot="1" x14ac:dyDescent="0.3">
      <c r="B51" s="122"/>
      <c r="C51" s="122"/>
      <c r="D51" s="140" t="s">
        <v>79</v>
      </c>
      <c r="E51" s="141">
        <f>SQRT(SUMSQ(R17*X17,R22*X22,R23*X23,R24*X24,R25*X25,R26*X26,R27*X27,R29*X29,R30*X30,R31*X31,S38*X38))/F49</f>
        <v>0.18437597884683446</v>
      </c>
      <c r="F51" s="141">
        <f>SQRT(SUMSQ(R17*X17,R22*X22,R23*X23,R24*X24,R25*X25,R26*X26,R28*X28,R29*X29,R30*X30,R31*X31,S38*X38))/F49</f>
        <v>0.18478009161919476</v>
      </c>
      <c r="G51" s="142">
        <f>G32</f>
        <v>0.36361706527321308</v>
      </c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43">
        <v>4980</v>
      </c>
      <c r="S51" s="144" t="s">
        <v>80</v>
      </c>
      <c r="T51" s="122"/>
      <c r="U51" s="122"/>
      <c r="V51" s="122"/>
      <c r="W51" s="122"/>
      <c r="X51" s="122"/>
    </row>
    <row r="52" spans="2:24" ht="15.75" thickBot="1" x14ac:dyDescent="0.3">
      <c r="B52" s="122"/>
      <c r="C52" s="122"/>
      <c r="D52" s="122"/>
      <c r="E52" s="145">
        <f>E49*E51/2</f>
        <v>9.4166094698734173E-2</v>
      </c>
      <c r="F52" s="145">
        <f t="shared" ref="F52:G52" si="6">F49*F51/2</f>
        <v>9.740867061985102E-2</v>
      </c>
      <c r="G52" s="145">
        <f t="shared" si="6"/>
        <v>8.1954936094122705E-3</v>
      </c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</row>
    <row r="53" spans="2:24" x14ac:dyDescent="0.25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62" t="s">
        <v>73</v>
      </c>
      <c r="S53" s="131" t="s">
        <v>81</v>
      </c>
      <c r="T53" s="122"/>
      <c r="U53" s="122"/>
      <c r="V53" s="122"/>
      <c r="W53" s="122"/>
      <c r="X53" s="122"/>
    </row>
    <row r="54" spans="2:24" x14ac:dyDescent="0.25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33">
        <f>R51*G49</f>
        <v>224.48648357142855</v>
      </c>
      <c r="S54" s="134" t="s">
        <v>72</v>
      </c>
      <c r="T54" s="146">
        <f>R54*G51</f>
        <v>81.627116349746217</v>
      </c>
      <c r="U54" s="122"/>
      <c r="V54" s="122"/>
      <c r="W54" s="122"/>
      <c r="X54" s="122"/>
    </row>
    <row r="55" spans="2:24" x14ac:dyDescent="0.25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33">
        <f>R51*E49</f>
        <v>5086.857350211134</v>
      </c>
      <c r="S55" s="134" t="s">
        <v>70</v>
      </c>
      <c r="T55" s="146">
        <f>R55*E51</f>
        <v>937.89430319939243</v>
      </c>
      <c r="U55" s="122"/>
      <c r="V55" s="122"/>
      <c r="W55" s="122"/>
      <c r="X55" s="122"/>
    </row>
    <row r="56" spans="2:24" ht="15.75" thickBot="1" x14ac:dyDescent="0.3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47">
        <f>R51*F49</f>
        <v>5250.5134664243988</v>
      </c>
      <c r="S56" s="137" t="s">
        <v>71</v>
      </c>
      <c r="T56" s="146">
        <f>R56*F51</f>
        <v>970.19035937371632</v>
      </c>
      <c r="U56" s="122"/>
      <c r="V56" s="122"/>
      <c r="W56" s="122"/>
      <c r="X56" s="122"/>
    </row>
    <row r="57" spans="2:24" x14ac:dyDescent="0.25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</row>
    <row r="58" spans="2:24" x14ac:dyDescent="0.25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</row>
    <row r="60" spans="2:24" x14ac:dyDescent="0.25"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</row>
    <row r="61" spans="2:24" x14ac:dyDescent="0.25">
      <c r="B61" s="148"/>
      <c r="C61" s="148"/>
      <c r="D61" s="148"/>
      <c r="E61" s="149" t="s">
        <v>82</v>
      </c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</row>
    <row r="62" spans="2:24" x14ac:dyDescent="0.25"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</row>
    <row r="63" spans="2:24" ht="15.75" thickBot="1" x14ac:dyDescent="0.3"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</row>
    <row r="64" spans="2:24" x14ac:dyDescent="0.25">
      <c r="B64" s="148"/>
      <c r="C64" s="148"/>
      <c r="D64" s="148"/>
      <c r="E64" s="150" t="s">
        <v>83</v>
      </c>
      <c r="F64" s="151" t="s">
        <v>84</v>
      </c>
      <c r="G64" s="151" t="s">
        <v>85</v>
      </c>
      <c r="H64" s="151" t="s">
        <v>86</v>
      </c>
      <c r="I64" s="152" t="s">
        <v>87</v>
      </c>
      <c r="J64" s="148"/>
      <c r="K64" s="148"/>
      <c r="L64" s="153" t="s">
        <v>88</v>
      </c>
      <c r="M64" s="154" t="s">
        <v>34</v>
      </c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</row>
    <row r="65" spans="2:24" x14ac:dyDescent="0.25">
      <c r="B65" s="148"/>
      <c r="C65" s="148"/>
      <c r="D65" s="148"/>
      <c r="E65" s="155" t="s">
        <v>27</v>
      </c>
      <c r="F65" s="156">
        <f>SUM(VLOOKUP(E65,$D$21:$G$23,4,FALSE),VLOOKUP($F$64,$D$17:$G$19,4,FALSE))</f>
        <v>9.0428000000000001E-3</v>
      </c>
      <c r="G65" s="156">
        <f>SUM(VLOOKUP(E65,$D$21:$G$23,4,FALSE),VLOOKUP($G$64,$D$17:$G$19,4,FALSE))</f>
        <v>1.0472800000000001E-2</v>
      </c>
      <c r="H65" s="156">
        <f>SUM(VLOOKUP(E65,$D$21:$G$23,4,FALSE),VLOOKUP($H$64,$D$17:$G$19,4,FALSE))</f>
        <v>1.9052800000000002E-2</v>
      </c>
      <c r="I65" s="157">
        <f>AVERAGE(F65:H65)</f>
        <v>1.2856133333333334E-2</v>
      </c>
      <c r="J65" s="148"/>
      <c r="K65" s="148"/>
      <c r="L65" s="158" t="s">
        <v>89</v>
      </c>
      <c r="M65" s="154" t="s">
        <v>86</v>
      </c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</row>
    <row r="66" spans="2:24" x14ac:dyDescent="0.25">
      <c r="B66" s="148"/>
      <c r="C66" s="148"/>
      <c r="D66" s="148"/>
      <c r="E66" s="155" t="s">
        <v>34</v>
      </c>
      <c r="F66" s="156">
        <f>SUM(VLOOKUP(E66,$D$21:$G$23,4,FALSE),VLOOKUP($F$64,$D$17:$G$19,4,FALSE))</f>
        <v>1.05092E-2</v>
      </c>
      <c r="G66" s="156">
        <f>SUM(VLOOKUP(E66,$D$21:$G$23,4,FALSE),VLOOKUP($G$64,$D$17:$G$19,4,FALSE))</f>
        <v>1.1939200000000001E-2</v>
      </c>
      <c r="H66" s="156">
        <f>SUM(VLOOKUP(E66,$D$21:$G$23,4,FALSE),VLOOKUP($H$64,$D$17:$G$19,4,FALSE))</f>
        <v>2.0519200000000001E-2</v>
      </c>
      <c r="I66" s="157">
        <f t="shared" ref="I66:I68" si="7">AVERAGE(F66:H66)</f>
        <v>1.4322533333333333E-2</v>
      </c>
      <c r="J66" s="148"/>
      <c r="K66" s="148"/>
      <c r="L66" s="153" t="s">
        <v>76</v>
      </c>
      <c r="M66" s="159">
        <f>(VLOOKUP(M64,D21:G23,4,FALSE)+(VLOOKUP(M65,D17:G19,4,FALSE)+G20))</f>
        <v>2.4122350000000001E-2</v>
      </c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</row>
    <row r="67" spans="2:24" x14ac:dyDescent="0.25">
      <c r="B67" s="148"/>
      <c r="C67" s="148"/>
      <c r="D67" s="148"/>
      <c r="E67" s="155" t="s">
        <v>36</v>
      </c>
      <c r="F67" s="156">
        <f>SUM(VLOOKUP(E67,$D$21:$G$23,4,FALSE),VLOOKUP($F$64,$D$17:$G$19,4,FALSE))</f>
        <v>9.776E-3</v>
      </c>
      <c r="G67" s="156">
        <f>SUM(VLOOKUP(E67,$D$21:$G$23,4,FALSE),VLOOKUP($G$64,$D$17:$G$19,4,FALSE))</f>
        <v>1.1206000000000001E-2</v>
      </c>
      <c r="H67" s="156">
        <f>SUM(VLOOKUP(E67,$D$21:$G$23,4,FALSE),VLOOKUP($H$64,$D$17:$G$19,4,FALSE))</f>
        <v>1.9786000000000002E-2</v>
      </c>
      <c r="I67" s="157">
        <f t="shared" si="7"/>
        <v>1.3589333333333333E-2</v>
      </c>
      <c r="J67" s="148"/>
      <c r="K67" s="148"/>
      <c r="L67" s="153" t="s">
        <v>77</v>
      </c>
      <c r="M67" s="160">
        <f>G46+G47+M66</f>
        <v>5.2007473809523808E-2</v>
      </c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</row>
    <row r="68" spans="2:24" ht="15.75" thickBot="1" x14ac:dyDescent="0.3">
      <c r="B68" s="148"/>
      <c r="C68" s="148"/>
      <c r="D68" s="148"/>
      <c r="E68" s="161" t="s">
        <v>14</v>
      </c>
      <c r="F68" s="162">
        <f>AVERAGE(F65:F67)</f>
        <v>9.776E-3</v>
      </c>
      <c r="G68" s="162">
        <f t="shared" ref="G68:H68" si="8">AVERAGE(G65:G67)</f>
        <v>1.1206000000000001E-2</v>
      </c>
      <c r="H68" s="162">
        <f t="shared" si="8"/>
        <v>1.9786000000000002E-2</v>
      </c>
      <c r="I68" s="163">
        <f t="shared" si="7"/>
        <v>1.3589333333333333E-2</v>
      </c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</row>
    <row r="69" spans="2:24" ht="33" customHeight="1" x14ac:dyDescent="0.25">
      <c r="B69" s="148"/>
      <c r="C69" s="148"/>
      <c r="D69" s="148"/>
      <c r="E69" s="164" t="s">
        <v>90</v>
      </c>
      <c r="F69" s="164"/>
      <c r="G69" s="164"/>
      <c r="H69" s="164"/>
      <c r="I69" s="164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</row>
    <row r="70" spans="2:24" ht="15" customHeight="1" thickBot="1" x14ac:dyDescent="0.3"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65"/>
      <c r="M70" s="166"/>
      <c r="N70" s="166"/>
      <c r="O70" s="166"/>
      <c r="P70" s="166"/>
      <c r="Q70" s="148"/>
      <c r="R70" s="148"/>
      <c r="S70" s="148"/>
      <c r="T70" s="148"/>
      <c r="U70" s="148"/>
      <c r="V70" s="148"/>
      <c r="W70" s="148"/>
      <c r="X70" s="148"/>
    </row>
    <row r="71" spans="2:24" x14ac:dyDescent="0.25">
      <c r="B71" s="148"/>
      <c r="C71" s="148"/>
      <c r="D71" s="148"/>
      <c r="E71" s="9"/>
      <c r="F71" s="167">
        <v>2023</v>
      </c>
      <c r="G71" s="167">
        <v>2024</v>
      </c>
      <c r="H71" s="168" t="s">
        <v>91</v>
      </c>
      <c r="I71" s="169" t="s">
        <v>92</v>
      </c>
      <c r="J71" s="148"/>
      <c r="K71" s="148"/>
      <c r="L71" s="62"/>
      <c r="M71" s="20" t="s">
        <v>93</v>
      </c>
      <c r="N71" s="21" t="s">
        <v>94</v>
      </c>
      <c r="O71" s="166"/>
      <c r="P71" s="166"/>
      <c r="Q71" s="148"/>
      <c r="R71" s="148"/>
      <c r="S71" s="148"/>
      <c r="T71" s="148"/>
      <c r="U71" s="148"/>
      <c r="V71" s="148"/>
      <c r="W71" s="148"/>
      <c r="X71" s="148"/>
    </row>
    <row r="72" spans="2:24" x14ac:dyDescent="0.25">
      <c r="B72" s="148"/>
      <c r="C72" s="148"/>
      <c r="D72" s="148"/>
      <c r="E72" s="11" t="s">
        <v>95</v>
      </c>
      <c r="F72" s="170">
        <v>87</v>
      </c>
      <c r="G72" s="170">
        <v>74</v>
      </c>
      <c r="H72" s="170">
        <v>35</v>
      </c>
      <c r="I72" s="171">
        <f>H72*12/5</f>
        <v>84</v>
      </c>
      <c r="J72" s="148"/>
      <c r="K72" s="148"/>
      <c r="L72" s="11" t="s">
        <v>75</v>
      </c>
      <c r="M72" s="66">
        <f>G46</f>
        <v>9.9755999999999994E-3</v>
      </c>
      <c r="N72" s="132">
        <f>G46</f>
        <v>9.9755999999999994E-3</v>
      </c>
      <c r="O72" s="166"/>
      <c r="P72" s="166"/>
      <c r="Q72" s="148"/>
      <c r="R72" s="148"/>
      <c r="S72" s="148"/>
      <c r="T72" s="148"/>
      <c r="U72" s="148"/>
      <c r="V72" s="148"/>
      <c r="W72" s="148"/>
      <c r="X72" s="148"/>
    </row>
    <row r="73" spans="2:24" x14ac:dyDescent="0.25">
      <c r="B73" s="148"/>
      <c r="C73" s="148"/>
      <c r="D73" s="148"/>
      <c r="E73" s="11" t="s">
        <v>96</v>
      </c>
      <c r="F73" s="170">
        <v>636</v>
      </c>
      <c r="G73" s="170">
        <v>714</v>
      </c>
      <c r="H73" s="170">
        <v>312</v>
      </c>
      <c r="I73" s="172">
        <f t="shared" ref="I73:I75" si="9">H73*12/5</f>
        <v>748.8</v>
      </c>
      <c r="J73" s="148"/>
      <c r="K73" s="148"/>
      <c r="L73" s="11" t="s">
        <v>3</v>
      </c>
      <c r="M73" s="66">
        <f>G47</f>
        <v>1.7909523809523809E-2</v>
      </c>
      <c r="N73" s="132">
        <f>G47</f>
        <v>1.7909523809523809E-2</v>
      </c>
      <c r="O73" s="166"/>
      <c r="P73" s="166"/>
      <c r="Q73" s="148"/>
      <c r="R73" s="148"/>
      <c r="S73" s="148"/>
      <c r="T73" s="148"/>
      <c r="U73" s="148"/>
      <c r="V73" s="148"/>
      <c r="W73" s="148"/>
      <c r="X73" s="148"/>
    </row>
    <row r="74" spans="2:24" x14ac:dyDescent="0.25">
      <c r="B74" s="148"/>
      <c r="C74" s="148"/>
      <c r="D74" s="148"/>
      <c r="E74" s="11" t="s">
        <v>97</v>
      </c>
      <c r="F74" s="170">
        <v>1136</v>
      </c>
      <c r="G74" s="170">
        <v>1227</v>
      </c>
      <c r="H74" s="170">
        <v>576</v>
      </c>
      <c r="I74" s="172">
        <f t="shared" si="9"/>
        <v>1382.4</v>
      </c>
      <c r="J74" s="148"/>
      <c r="K74" s="148"/>
      <c r="L74" s="11" t="s">
        <v>76</v>
      </c>
      <c r="M74" s="66">
        <f>G48</f>
        <v>1.7192483333333335E-2</v>
      </c>
      <c r="N74" s="132">
        <f>M66</f>
        <v>2.4122350000000001E-2</v>
      </c>
      <c r="O74" s="166"/>
      <c r="P74" s="166"/>
      <c r="Q74" s="148"/>
      <c r="R74" s="148"/>
      <c r="S74" s="148"/>
      <c r="T74" s="148"/>
      <c r="U74" s="148"/>
      <c r="V74" s="148"/>
      <c r="W74" s="148"/>
      <c r="X74" s="148"/>
    </row>
    <row r="75" spans="2:24" ht="15.75" thickBot="1" x14ac:dyDescent="0.3">
      <c r="B75" s="148"/>
      <c r="C75" s="148"/>
      <c r="D75" s="148"/>
      <c r="E75" s="49" t="s">
        <v>77</v>
      </c>
      <c r="F75" s="173">
        <f>SUM(F72:F74)</f>
        <v>1859</v>
      </c>
      <c r="G75" s="173">
        <f t="shared" ref="G75:H75" si="10">SUM(G72:G74)</f>
        <v>2015</v>
      </c>
      <c r="H75" s="173">
        <f t="shared" si="10"/>
        <v>923</v>
      </c>
      <c r="I75" s="174">
        <f t="shared" si="9"/>
        <v>2215.1999999999998</v>
      </c>
      <c r="J75" s="148"/>
      <c r="K75" s="148"/>
      <c r="L75" s="49" t="s">
        <v>77</v>
      </c>
      <c r="M75" s="96">
        <f>SUM(M72:M74)</f>
        <v>4.5077607142857141E-2</v>
      </c>
      <c r="N75" s="175">
        <f>SUM(N72:N74)</f>
        <v>5.2007473809523808E-2</v>
      </c>
      <c r="O75" s="166"/>
      <c r="P75" s="166"/>
      <c r="Q75" s="148"/>
      <c r="R75" s="148"/>
      <c r="S75" s="148"/>
      <c r="T75" s="148"/>
      <c r="U75" s="148"/>
      <c r="V75" s="148"/>
      <c r="W75" s="148"/>
      <c r="X75" s="148"/>
    </row>
    <row r="76" spans="2:24" x14ac:dyDescent="0.25">
      <c r="B76" s="148"/>
      <c r="C76" s="148"/>
      <c r="D76" s="148"/>
      <c r="E76" s="176"/>
      <c r="F76" s="148"/>
      <c r="G76" s="148"/>
      <c r="H76" s="177" t="s">
        <v>98</v>
      </c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</row>
    <row r="77" spans="2:24" x14ac:dyDescent="0.25">
      <c r="B77" s="148"/>
      <c r="C77" s="148"/>
      <c r="D77" s="148"/>
      <c r="E77" s="178" t="s">
        <v>99</v>
      </c>
      <c r="F77" s="178"/>
      <c r="G77" s="178"/>
      <c r="H77" s="178"/>
      <c r="I77" s="17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</row>
    <row r="78" spans="2:24" x14ac:dyDescent="0.25"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</row>
    <row r="79" spans="2:24" x14ac:dyDescent="0.25">
      <c r="B79" s="148"/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</row>
  </sheetData>
  <mergeCells count="20">
    <mergeCell ref="E69:I69"/>
    <mergeCell ref="E77:I77"/>
    <mergeCell ref="L21:L23"/>
    <mergeCell ref="C28:D28"/>
    <mergeCell ref="C29:D29"/>
    <mergeCell ref="C30:D30"/>
    <mergeCell ref="C31:D31"/>
    <mergeCell ref="C32:D32"/>
    <mergeCell ref="C20:D20"/>
    <mergeCell ref="C21:C23"/>
    <mergeCell ref="F21:F23"/>
    <mergeCell ref="H21:H23"/>
    <mergeCell ref="J21:J23"/>
    <mergeCell ref="K21:K23"/>
    <mergeCell ref="C17:C19"/>
    <mergeCell ref="F17:F19"/>
    <mergeCell ref="H17:H19"/>
    <mergeCell ref="J17:J19"/>
    <mergeCell ref="K17:K19"/>
    <mergeCell ref="L17:L19"/>
  </mergeCells>
  <conditionalFormatting sqref="F65:H6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2">
    <dataValidation type="list" allowBlank="1" showInputMessage="1" showErrorMessage="1" sqref="M65" xr:uid="{8E15CA44-32C3-437B-A226-A54EADE30F71}">
      <formula1>$F$64:$H$64</formula1>
    </dataValidation>
    <dataValidation type="list" allowBlank="1" showInputMessage="1" showErrorMessage="1" sqref="M64" xr:uid="{99C9F0DF-2C44-4062-B130-360E95AF0B18}">
      <formula1>$E$65:$E$67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C1 - Interne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SYNTHESE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 Aline</dc:creator>
  <cp:lastModifiedBy>ALVES Aline</cp:lastModifiedBy>
  <dcterms:created xsi:type="dcterms:W3CDTF">2026-07-02T10:34:41Z</dcterms:created>
  <dcterms:modified xsi:type="dcterms:W3CDTF">2026-07-02T10:35:37Z</dcterms:modified>
</cp:coreProperties>
</file>